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2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4bbcb3dbf594bfe/_compta/exercices/"/>
    </mc:Choice>
  </mc:AlternateContent>
  <xr:revisionPtr revIDLastSave="65" documentId="11_E0D2287B495D46DE630F0333514B5D8EC21F0CAC" xr6:coauthVersionLast="46" xr6:coauthVersionMax="46" xr10:uidLastSave="{F8AFF3EC-8BEA-0A46-9759-A602B8133462}"/>
  <bookViews>
    <workbookView xWindow="28720" yWindow="460" windowWidth="27320" windowHeight="42740" tabRatio="500" xr2:uid="{00000000-000D-0000-FFFF-FFFF00000000}"/>
  </bookViews>
  <sheets>
    <sheet name="Feuil1" sheetId="1" r:id="rId1"/>
  </sheets>
  <definedNames>
    <definedName name="_xlnm.Print_Area" localSheetId="0">Feuil1!$A$1:$G$107</definedName>
  </definedNames>
  <calcPr calcId="191028" calcCompleted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5" i="1" l="1"/>
  <c r="C94" i="1"/>
  <c r="C90" i="1"/>
  <c r="G52" i="1"/>
  <c r="G38" i="1"/>
  <c r="F37" i="1"/>
  <c r="G27" i="1"/>
  <c r="F27" i="1"/>
  <c r="G25" i="1"/>
  <c r="F24" i="1"/>
  <c r="G80" i="1" l="1"/>
  <c r="G79" i="1"/>
  <c r="G78" i="1"/>
  <c r="G99" i="1" l="1"/>
  <c r="C89" i="1"/>
  <c r="C92" i="1"/>
  <c r="C96" i="1"/>
  <c r="C86" i="1"/>
  <c r="C87" i="1" s="1"/>
  <c r="C83" i="1"/>
  <c r="G74" i="1"/>
  <c r="F74" i="1"/>
  <c r="F61" i="1"/>
  <c r="G60" i="1"/>
  <c r="F56" i="1"/>
  <c r="F53" i="1"/>
  <c r="F51" i="1"/>
  <c r="G41" i="1"/>
  <c r="F31" i="1"/>
  <c r="G33" i="1"/>
  <c r="G32" i="1"/>
  <c r="G29" i="1"/>
  <c r="F30" i="1" s="1"/>
  <c r="G26" i="1"/>
  <c r="F26" i="1"/>
  <c r="G11" i="1"/>
  <c r="C11" i="1"/>
  <c r="C13" i="1"/>
  <c r="C16" i="1"/>
  <c r="C17" i="1"/>
  <c r="F62" i="1" l="1"/>
  <c r="C18" i="1"/>
  <c r="C19" i="1" s="1"/>
  <c r="G12" i="1"/>
  <c r="C88" i="1"/>
  <c r="C93" i="1"/>
  <c r="C97" i="1" s="1"/>
</calcChain>
</file>

<file path=xl/sharedStrings.xml><?xml version="1.0" encoding="utf-8"?>
<sst xmlns="http://schemas.openxmlformats.org/spreadsheetml/2006/main" count="289" uniqueCount="167">
  <si>
    <t>TEAC / Correction</t>
  </si>
  <si>
    <t>Exercice 1 / Salaires (20 pts)</t>
  </si>
  <si>
    <t>Le risque d'accident (prof ou non-prof), le risque de maladie professionnelle</t>
  </si>
  <si>
    <t>1 : AVS/AI ( pour tous), 2 : LPP (pour ceux qui travaillent et dont le salaire atteint seuil), 3 : 3ème piliers (libre) / 6pts</t>
  </si>
  <si>
    <t>AVS, AI, AC, APG, Amat… (3 pts)</t>
  </si>
  <si>
    <t>AAP, AANP, ALFA (3 pts)</t>
  </si>
  <si>
    <t>Revenu Global Propriétaire (2 pts)</t>
  </si>
  <si>
    <t>Taux différents / indépendant : il est tout seul / taux variables pour indépendants… (4 pts)</t>
  </si>
  <si>
    <t>Exercice 2 / Bulletin de salaires (10 pts)</t>
  </si>
  <si>
    <t>Exercice 3 / Calculs commerciaux (10 pts)</t>
  </si>
  <si>
    <t>Salaire Brut</t>
  </si>
  <si>
    <t>donné</t>
  </si>
  <si>
    <t>départ : 6000 x 100 / 15.67 =</t>
  </si>
  <si>
    <t>AVS : 5.15%</t>
  </si>
  <si>
    <t>paritaire</t>
  </si>
  <si>
    <t>retour : 400 x 100 / 13.5 =</t>
  </si>
  <si>
    <t>LPP</t>
  </si>
  <si>
    <t>accepté aussi 300</t>
  </si>
  <si>
    <t xml:space="preserve">dépensé : </t>
  </si>
  <si>
    <t>5pts</t>
  </si>
  <si>
    <t>AANP : 2%</t>
  </si>
  <si>
    <t>que pour l'employé</t>
  </si>
  <si>
    <t>I =</t>
  </si>
  <si>
    <t>1pt par ligne</t>
  </si>
  <si>
    <t>ALFA / ANP</t>
  </si>
  <si>
    <t>zéro</t>
  </si>
  <si>
    <t>AMAT : 0.041%</t>
  </si>
  <si>
    <t>partiaire</t>
  </si>
  <si>
    <t>C =</t>
  </si>
  <si>
    <t>AC : 1.1%</t>
  </si>
  <si>
    <t xml:space="preserve">T = </t>
  </si>
  <si>
    <t>APGM : 0.625%</t>
  </si>
  <si>
    <t>accepté aussi 75</t>
  </si>
  <si>
    <t>Date début =</t>
  </si>
  <si>
    <t>Total déduction</t>
  </si>
  <si>
    <t>Salaire net</t>
  </si>
  <si>
    <t>reste</t>
  </si>
  <si>
    <t>Date fin =</t>
  </si>
  <si>
    <t>Exercice 4 / journalisation en cours d'année (30 pts)</t>
  </si>
  <si>
    <t>no</t>
  </si>
  <si>
    <t>Comptes</t>
  </si>
  <si>
    <t>Libellé</t>
  </si>
  <si>
    <t>Montants</t>
  </si>
  <si>
    <t>Débit</t>
  </si>
  <si>
    <t>Crédit</t>
  </si>
  <si>
    <t>Achats marchandises</t>
  </si>
  <si>
    <t>-</t>
  </si>
  <si>
    <t>2 pts</t>
  </si>
  <si>
    <t>TVA à récupérer sur march. IPM</t>
  </si>
  <si>
    <t>Dettes fournisseurs</t>
  </si>
  <si>
    <t>Frais juridiques</t>
  </si>
  <si>
    <t>Autres dettes</t>
  </si>
  <si>
    <t>6500 x 1.07 (2 pts)</t>
  </si>
  <si>
    <t>TVA à récupérer sur invest. et ACE</t>
  </si>
  <si>
    <t>TVA Due</t>
  </si>
  <si>
    <t>Autofacturation de la TVA, au taux douanier.          6500 x 7.7% x 1.05</t>
  </si>
  <si>
    <t>Produits execeptionnels</t>
  </si>
  <si>
    <t>4000 x 7.6 %</t>
  </si>
  <si>
    <t>Banque</t>
  </si>
  <si>
    <t>On sors la facture des dettes pour ce qu'elle avait été comptabilisée 1000*1.07</t>
  </si>
  <si>
    <t>Produits financiers</t>
  </si>
  <si>
    <t>l'escompte de 3%, au taux du jour                        1000 x 1.05 x 3%    (3pts)</t>
  </si>
  <si>
    <t>paiement au taux du jour    1000x1.05x97%</t>
  </si>
  <si>
    <t>Différence de change : 1000 x 0.02</t>
  </si>
  <si>
    <t>Créances clients</t>
  </si>
  <si>
    <t>4500 = 107.7%, X = 7.7%</t>
  </si>
  <si>
    <t>RR Accordés</t>
  </si>
  <si>
    <t>4178.25 = 90% (prix final après avoir enlevé le rabais), on cherche 10% (montant du rabais HT)</t>
  </si>
  <si>
    <t>Vente marchandise</t>
  </si>
  <si>
    <t>4178.25 + 464.25 (3 pts)</t>
  </si>
  <si>
    <t>Téléphone</t>
  </si>
  <si>
    <t>75 x 7.7%</t>
  </si>
  <si>
    <t>Poste</t>
  </si>
  <si>
    <t>Intérêts bancaires</t>
  </si>
  <si>
    <t>Avis de débit : banque au crédit. (1 pt)</t>
  </si>
  <si>
    <t>Frais de représentation</t>
  </si>
  <si>
    <t>350 = 103.7%, X = 100%</t>
  </si>
  <si>
    <t>350 = 103.7%, X = 3.7%</t>
  </si>
  <si>
    <t>Caisse</t>
  </si>
  <si>
    <t>Clients douteux</t>
  </si>
  <si>
    <t>1 pt</t>
  </si>
  <si>
    <t>Produits d'immeuble</t>
  </si>
  <si>
    <t>rien à comptabiliser / 1 pt</t>
  </si>
  <si>
    <t>On a tout perdu… 1900 TTC + 200.- (2pts)</t>
  </si>
  <si>
    <t>Corriger la TVA : 1900 = 102.5%, X =2.5%</t>
  </si>
  <si>
    <t>Pertes sur clients</t>
  </si>
  <si>
    <t>Ce qui est perdu (y compris frais de poursuite)</t>
  </si>
  <si>
    <t>3400 = 100%, X = 107.7% (3 pts)</t>
  </si>
  <si>
    <t>Charges financières</t>
  </si>
  <si>
    <t>3400 x5%</t>
  </si>
  <si>
    <t>170 x 7.7%</t>
  </si>
  <si>
    <t>3661.80 x 95%</t>
  </si>
  <si>
    <t>45 x 3 .- (1pt)</t>
  </si>
  <si>
    <t>IA à récupérer</t>
  </si>
  <si>
    <t>207.70 x 35%</t>
  </si>
  <si>
    <t xml:space="preserve">Prod. Plac. Fin. </t>
  </si>
  <si>
    <t>135 = 65%, X = 100%</t>
  </si>
  <si>
    <t>Charges immeubles</t>
  </si>
  <si>
    <t>attention on ne récupère pas la tva ! 2 pts</t>
  </si>
  <si>
    <t>20000 x 1.25%</t>
  </si>
  <si>
    <t>35% IA. 250 x 35%</t>
  </si>
  <si>
    <t>65 % - 2pts</t>
  </si>
  <si>
    <t>Exercice 5 / Journalisation de clôture (20 pts - 2 pt par ligne)</t>
  </si>
  <si>
    <t>Salaire</t>
  </si>
  <si>
    <t>Privé</t>
  </si>
  <si>
    <t>CCA</t>
  </si>
  <si>
    <t>Achats Marchandises</t>
  </si>
  <si>
    <t>Trop d'achats de marchandises par rapport à la réalité : on enlève une charge : CCA</t>
  </si>
  <si>
    <t>CAP</t>
  </si>
  <si>
    <t>Pas assez de factures de téléphone par rapport à la réalité : on rajoute une charge : CAP</t>
  </si>
  <si>
    <t>Loyer</t>
  </si>
  <si>
    <t xml:space="preserve">L'acompte n'a pas d'impact sur le résultat. La facture sera comptabilisée l'an prochain et la prestation concerne l'an prochain : pas de transitoire. </t>
  </si>
  <si>
    <t>Amortissements</t>
  </si>
  <si>
    <t>Cum. amm. s/ vhc.</t>
  </si>
  <si>
    <t>40'000 = 80% (déjà amorti 1 fois), X = 20%</t>
  </si>
  <si>
    <t>Le rabais concerne des ventes de l'année prochaine, il doit être comptabilisé l'année prochaine : pas de transitoire</t>
  </si>
  <si>
    <t>Machine</t>
  </si>
  <si>
    <t>27000 - TVA = 25069.65 / 6 ans = 4178.25</t>
  </si>
  <si>
    <t>Charges d'immeuble</t>
  </si>
  <si>
    <t>Immeuble</t>
  </si>
  <si>
    <t>2000000 x 3%</t>
  </si>
  <si>
    <t>Prod. Fin</t>
  </si>
  <si>
    <t>Exercice 6 / Marchandises (5 pts)</t>
  </si>
  <si>
    <t>PRAMA</t>
  </si>
  <si>
    <t>Achats + Frais - Rabais</t>
  </si>
  <si>
    <t>80000 + 12000 - 3300</t>
  </si>
  <si>
    <t>PRAMV</t>
  </si>
  <si>
    <t>PRAMA - augm. stock</t>
  </si>
  <si>
    <t>88700 - 12000</t>
  </si>
  <si>
    <t>Stock final</t>
  </si>
  <si>
    <t xml:space="preserve">stock initial + augm. </t>
  </si>
  <si>
    <t>15000 + 12000</t>
  </si>
  <si>
    <t>Exercice 7 / Décompte TVA (15 pts - 1 pt par case de décompte)</t>
  </si>
  <si>
    <t>case</t>
  </si>
  <si>
    <t>montant</t>
  </si>
  <si>
    <t>calcul</t>
  </si>
  <si>
    <t>300000 + 100000 + 40000 + 50000</t>
  </si>
  <si>
    <t>ventes exportées (on s'occupe pas des rabais)</t>
  </si>
  <si>
    <t>ventes exclues</t>
  </si>
  <si>
    <t>23000 + 12000 + 34000 (faillites + 2x rabais accordés)</t>
  </si>
  <si>
    <t>total cases 220 + 230 + 235</t>
  </si>
  <si>
    <t>case 200 - case 289</t>
  </si>
  <si>
    <t>tout ce qui est à 8% (ventes) : 300000 - 34000 - 12000 - 23000</t>
  </si>
  <si>
    <t>case 300 x 7.7%</t>
  </si>
  <si>
    <t>tout ce qui est à 2.5% (ventes) : 100000</t>
  </si>
  <si>
    <t>case 310 x 2.5%</t>
  </si>
  <si>
    <t>case 300 (droite) + case 310 (droite)</t>
  </si>
  <si>
    <t>IPM : 90000 x 7.7% (on ne s'occupe pas des Achats exclus…)</t>
  </si>
  <si>
    <t>IPI : achats d'actifs + ace : (50000+20000) x 7.7%</t>
  </si>
  <si>
    <t>case 400 + case 405</t>
  </si>
  <si>
    <t>case 399 - case 479</t>
  </si>
  <si>
    <t>Exercice 8 / Raison individuelle (10 pts)</t>
  </si>
  <si>
    <t>RGP (4pts)</t>
  </si>
  <si>
    <t>(Salaire proprio 4000 x 12 ) + (intérêt proprio 30000 x 2%) + résultat 51000</t>
  </si>
  <si>
    <t>Libellé / 1pt par ligne placeé correctement</t>
  </si>
  <si>
    <t>Produit d'immeubles</t>
  </si>
  <si>
    <t>ou 5 ou 1</t>
  </si>
  <si>
    <t>écritures courantes</t>
  </si>
  <si>
    <t>C. Amm. s/ vhc.</t>
  </si>
  <si>
    <t>ou 4 ou 1</t>
  </si>
  <si>
    <t>ou 4 ou 5</t>
  </si>
  <si>
    <t>Résultat</t>
  </si>
  <si>
    <t>clôture résultat</t>
  </si>
  <si>
    <t>Capital</t>
  </si>
  <si>
    <t>clôture privé</t>
  </si>
  <si>
    <t>Bilan</t>
  </si>
  <si>
    <t>clôture capital, bilan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</si>
</sst>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%"/>
    <numFmt numFmtId="165" formatCode="_ * #,##0.00_)\ _C_H_F_ ;_ * \(#,##0.00\)\ _C_H_F_ ;_ * &quot;-&quot;??_)\ _C_H_F_ ;_ @_ 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3" fontId="5" fillId="0" borderId="1" xfId="67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</cellXfs>
  <cellStyles count="134">
    <cellStyle name="Lien hypertexte" xfId="70" builtinId="8" hidden="1"/>
    <cellStyle name="Lien hypertexte" xfId="116" builtinId="8" hidden="1"/>
    <cellStyle name="Lien hypertexte" xfId="128" builtinId="8" hidden="1"/>
    <cellStyle name="Lien hypertexte" xfId="130" builtinId="8" hidden="1"/>
    <cellStyle name="Lien hypertexte" xfId="118" builtinId="8" hidden="1"/>
    <cellStyle name="Lien hypertexte" xfId="106" builtinId="8" hidden="1"/>
    <cellStyle name="Lien hypertexte" xfId="98" builtinId="8" hidden="1"/>
    <cellStyle name="Lien hypertexte" xfId="86" builtinId="8" hidden="1"/>
    <cellStyle name="Lien hypertexte" xfId="74" builtinId="8" hidden="1"/>
    <cellStyle name="Lien hypertexte" xfId="94" builtinId="8" hidden="1"/>
    <cellStyle name="Lien hypertexte" xfId="126" builtinId="8" hidden="1"/>
    <cellStyle name="Lien hypertexte" xfId="108" builtinId="8" hidden="1"/>
    <cellStyle name="Lien hypertexte" xfId="88" builtinId="8" hidden="1"/>
    <cellStyle name="Lien hypertexte" xfId="100" builtinId="8" hidden="1"/>
    <cellStyle name="Lien hypertexte" xfId="92" builtinId="8" hidden="1"/>
    <cellStyle name="Lien hypertexte" xfId="80" builtinId="8" hidden="1"/>
    <cellStyle name="Lien hypertexte" xfId="68" builtinId="8" hidden="1"/>
    <cellStyle name="Lien hypertexte" xfId="72" builtinId="8" hidden="1"/>
    <cellStyle name="Lien hypertexte" xfId="76" builtinId="8" hidden="1"/>
    <cellStyle name="Lien hypertexte" xfId="104" builtinId="8" hidden="1"/>
    <cellStyle name="Lien hypertexte" xfId="96" builtinId="8" hidden="1"/>
    <cellStyle name="Lien hypertexte" xfId="84" builtinId="8" hidden="1"/>
    <cellStyle name="Lien hypertexte" xfId="124" builtinId="8" hidden="1"/>
    <cellStyle name="Lien hypertexte" xfId="110" builtinId="8" hidden="1"/>
    <cellStyle name="Lien hypertexte" xfId="78" builtinId="8" hidden="1"/>
    <cellStyle name="Lien hypertexte" xfId="82" builtinId="8" hidden="1"/>
    <cellStyle name="Lien hypertexte" xfId="90" builtinId="8" hidden="1"/>
    <cellStyle name="Lien hypertexte" xfId="102" builtinId="8" hidden="1"/>
    <cellStyle name="Lien hypertexte" xfId="114" builtinId="8" hidden="1"/>
    <cellStyle name="Lien hypertexte" xfId="122" builtinId="8" hidden="1"/>
    <cellStyle name="Lien hypertexte" xfId="132" builtinId="8" hidden="1"/>
    <cellStyle name="Lien hypertexte" xfId="120" builtinId="8" hidden="1"/>
    <cellStyle name="Lien hypertexte" xfId="112" builtinId="8" hidden="1"/>
    <cellStyle name="Lien hypertexte" xfId="23" builtinId="8" hidden="1"/>
    <cellStyle name="Lien hypertexte" xfId="21" builtinId="8" hidden="1"/>
    <cellStyle name="Lien hypertexte" xfId="11" builtinId="8" hidden="1"/>
    <cellStyle name="Lien hypertexte" xfId="17" builtinId="8" hidden="1"/>
    <cellStyle name="Lien hypertexte" xfId="7" builtinId="8" hidden="1"/>
    <cellStyle name="Lien hypertexte" xfId="1" builtinId="8" hidden="1"/>
    <cellStyle name="Lien hypertexte" xfId="3" builtinId="8" hidden="1"/>
    <cellStyle name="Lien hypertexte" xfId="19" builtinId="8" hidden="1"/>
    <cellStyle name="Lien hypertexte" xfId="15" builtinId="8" hidden="1"/>
    <cellStyle name="Lien hypertexte" xfId="9" builtinId="8" hidden="1"/>
    <cellStyle name="Lien hypertexte" xfId="45" builtinId="8" hidden="1"/>
    <cellStyle name="Lien hypertexte" xfId="61" builtinId="8" hidden="1"/>
    <cellStyle name="Lien hypertexte" xfId="59" builtinId="8" hidden="1"/>
    <cellStyle name="Lien hypertexte" xfId="49" builtinId="8" hidden="1"/>
    <cellStyle name="Lien hypertexte" xfId="43" builtinId="8" hidden="1"/>
    <cellStyle name="Lien hypertexte" xfId="39" builtinId="8" hidden="1"/>
    <cellStyle name="Lien hypertexte" xfId="27" builtinId="8" hidden="1"/>
    <cellStyle name="Lien hypertexte" xfId="33" builtinId="8" hidden="1"/>
    <cellStyle name="Lien hypertexte" xfId="55" builtinId="8" hidden="1"/>
    <cellStyle name="Lien hypertexte" xfId="29" builtinId="8" hidden="1"/>
    <cellStyle name="Lien hypertexte" xfId="5" builtinId="8" hidden="1"/>
    <cellStyle name="Lien hypertexte" xfId="13" builtinId="8" hidden="1"/>
    <cellStyle name="Lien hypertexte" xfId="37" builtinId="8" hidden="1"/>
    <cellStyle name="Lien hypertexte" xfId="41" builtinId="8" hidden="1"/>
    <cellStyle name="Lien hypertexte" xfId="47" builtinId="8" hidden="1"/>
    <cellStyle name="Lien hypertexte" xfId="57" builtinId="8" hidden="1"/>
    <cellStyle name="Lien hypertexte" xfId="63" builtinId="8" hidden="1"/>
    <cellStyle name="Lien hypertexte" xfId="53" builtinId="8" hidden="1"/>
    <cellStyle name="Lien hypertexte" xfId="51" builtinId="8" hidden="1"/>
    <cellStyle name="Lien hypertexte" xfId="31" builtinId="8" hidden="1"/>
    <cellStyle name="Lien hypertexte" xfId="35" builtinId="8" hidden="1"/>
    <cellStyle name="Lien hypertexte" xfId="25" builtinId="8" hidden="1"/>
    <cellStyle name="Lien hypertexte" xfId="65" builtinId="8" hidden="1"/>
    <cellStyle name="Lien hypertexte visité" xfId="75" builtinId="9" hidden="1"/>
    <cellStyle name="Lien hypertexte visité" xfId="105" builtinId="9" hidden="1"/>
    <cellStyle name="Lien hypertexte visité" xfId="109" builtinId="9" hidden="1"/>
    <cellStyle name="Lien hypertexte visité" xfId="113" builtinId="9" hidden="1"/>
    <cellStyle name="Lien hypertexte visité" xfId="117" builtinId="9" hidden="1"/>
    <cellStyle name="Lien hypertexte visité" xfId="119" builtinId="9" hidden="1"/>
    <cellStyle name="Lien hypertexte visité" xfId="127" builtinId="9" hidden="1"/>
    <cellStyle name="Lien hypertexte visité" xfId="129" builtinId="9" hidden="1"/>
    <cellStyle name="Lien hypertexte visité" xfId="133" builtinId="9" hidden="1"/>
    <cellStyle name="Lien hypertexte visité" xfId="123" builtinId="9" hidden="1"/>
    <cellStyle name="Lien hypertexte visité" xfId="115" builtinId="9" hidden="1"/>
    <cellStyle name="Lien hypertexte visité" xfId="99" builtinId="9" hidden="1"/>
    <cellStyle name="Lien hypertexte visité" xfId="83" builtinId="9" hidden="1"/>
    <cellStyle name="Lien hypertexte visité" xfId="107" builtinId="9" hidden="1"/>
    <cellStyle name="Lien hypertexte visité" xfId="121" builtinId="9" hidden="1"/>
    <cellStyle name="Lien hypertexte visité" xfId="87" builtinId="9" hidden="1"/>
    <cellStyle name="Lien hypertexte visité" xfId="89" builtinId="9" hidden="1"/>
    <cellStyle name="Lien hypertexte visité" xfId="93" builtinId="9" hidden="1"/>
    <cellStyle name="Lien hypertexte visité" xfId="97" builtinId="9" hidden="1"/>
    <cellStyle name="Lien hypertexte visité" xfId="103" builtinId="9" hidden="1"/>
    <cellStyle name="Lien hypertexte visité" xfId="101" builtinId="9" hidden="1"/>
    <cellStyle name="Lien hypertexte visité" xfId="79" builtinId="9" hidden="1"/>
    <cellStyle name="Lien hypertexte visité" xfId="81" builtinId="9" hidden="1"/>
    <cellStyle name="Lien hypertexte visité" xfId="71" builtinId="9" hidden="1"/>
    <cellStyle name="Lien hypertexte visité" xfId="69" builtinId="9" hidden="1"/>
    <cellStyle name="Lien hypertexte visité" xfId="73" builtinId="9" hidden="1"/>
    <cellStyle name="Lien hypertexte visité" xfId="77" builtinId="9" hidden="1"/>
    <cellStyle name="Lien hypertexte visité" xfId="95" builtinId="9" hidden="1"/>
    <cellStyle name="Lien hypertexte visité" xfId="85" builtinId="9" hidden="1"/>
    <cellStyle name="Lien hypertexte visité" xfId="91" builtinId="9" hidden="1"/>
    <cellStyle name="Lien hypertexte visité" xfId="131" builtinId="9" hidden="1"/>
    <cellStyle name="Lien hypertexte visité" xfId="125" builtinId="9" hidden="1"/>
    <cellStyle name="Lien hypertexte visité" xfId="111" builtinId="9" hidden="1"/>
    <cellStyle name="Lien hypertexte visité" xfId="34" builtinId="9" hidden="1"/>
    <cellStyle name="Lien hypertexte visité" xfId="42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4" builtinId="9" hidden="1"/>
    <cellStyle name="Lien hypertexte visité" xfId="28" builtinId="9" hidden="1"/>
    <cellStyle name="Lien hypertexte visité" xfId="10" builtinId="9" hidden="1"/>
    <cellStyle name="Lien hypertexte visité" xfId="12" builtinId="9" hidden="1"/>
    <cellStyle name="Lien hypertexte visité" xfId="4" builtinId="9" hidden="1"/>
    <cellStyle name="Lien hypertexte visité" xfId="2" builtinId="9" hidden="1"/>
    <cellStyle name="Lien hypertexte visité" xfId="6" builtinId="9" hidden="1"/>
    <cellStyle name="Lien hypertexte visité" xfId="8" builtinId="9" hidden="1"/>
    <cellStyle name="Lien hypertexte visité" xfId="22" builtinId="9" hidden="1"/>
    <cellStyle name="Lien hypertexte visité" xfId="62" builtinId="9" hidden="1"/>
    <cellStyle name="Lien hypertexte visité" xfId="52" builtinId="9" hidden="1"/>
    <cellStyle name="Lien hypertexte visité" xfId="44" builtinId="9" hidden="1"/>
    <cellStyle name="Lien hypertexte visité" xfId="14" builtinId="9" hidden="1"/>
    <cellStyle name="Lien hypertexte visité" xfId="26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4" builtinId="9" hidden="1"/>
    <cellStyle name="Lien hypertexte visité" xfId="56" builtinId="9" hidden="1"/>
    <cellStyle name="Lien hypertexte visité" xfId="60" builtinId="9" hidden="1"/>
    <cellStyle name="Lien hypertexte visité" xfId="58" builtinId="9" hidden="1"/>
    <cellStyle name="Lien hypertexte visité" xfId="6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30" builtinId="9" hidden="1"/>
    <cellStyle name="Lien hypertexte visité" xfId="32" builtinId="9" hidden="1"/>
    <cellStyle name="Lien hypertexte visité" xfId="66" builtinId="9" hidden="1"/>
    <cellStyle name="Milliers" xfId="67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7"/>
  <sheetViews>
    <sheetView tabSelected="1" topLeftCell="A87" zoomScale="220" zoomScaleNormal="220" zoomScalePageLayoutView="200" workbookViewId="0">
      <selection activeCell="A82" sqref="A82:G98"/>
    </sheetView>
  </sheetViews>
  <sheetFormatPr defaultColWidth="10.875" defaultRowHeight="12.95"/>
  <cols>
    <col min="1" max="1" width="2.5" style="21" customWidth="1"/>
    <col min="2" max="3" width="14.625" style="1" customWidth="1"/>
    <col min="4" max="5" width="18.875" style="1" customWidth="1"/>
    <col min="6" max="7" width="10.625" style="1" customWidth="1"/>
    <col min="8" max="8" width="11.625" style="1" bestFit="1" customWidth="1"/>
    <col min="9" max="16384" width="10.875" style="1"/>
  </cols>
  <sheetData>
    <row r="1" spans="1:7">
      <c r="A1" s="41" t="s">
        <v>0</v>
      </c>
      <c r="B1" s="41"/>
      <c r="C1" s="41"/>
      <c r="D1" s="41"/>
      <c r="E1" s="41"/>
      <c r="F1" s="41"/>
      <c r="G1" s="41"/>
    </row>
    <row r="2" spans="1:7" s="5" customFormat="1">
      <c r="A2" s="46" t="s">
        <v>1</v>
      </c>
      <c r="B2" s="46"/>
      <c r="C2" s="46"/>
      <c r="D2" s="25"/>
      <c r="E2" s="4"/>
      <c r="F2" s="4"/>
      <c r="G2" s="4"/>
    </row>
    <row r="3" spans="1:7">
      <c r="A3" s="21">
        <v>1</v>
      </c>
      <c r="B3" s="53" t="s">
        <v>2</v>
      </c>
      <c r="C3" s="53"/>
      <c r="D3" s="53"/>
      <c r="E3" s="53"/>
      <c r="F3" s="53"/>
      <c r="G3" s="53"/>
    </row>
    <row r="4" spans="1:7">
      <c r="A4" s="21">
        <v>2</v>
      </c>
      <c r="B4" s="53" t="s">
        <v>3</v>
      </c>
      <c r="C4" s="53"/>
      <c r="D4" s="53"/>
      <c r="E4" s="53"/>
      <c r="F4" s="53"/>
      <c r="G4" s="53"/>
    </row>
    <row r="5" spans="1:7">
      <c r="A5" s="21">
        <v>3</v>
      </c>
      <c r="B5" s="53" t="s">
        <v>4</v>
      </c>
      <c r="C5" s="53"/>
      <c r="D5" s="53"/>
      <c r="E5" s="53"/>
      <c r="F5" s="53"/>
      <c r="G5" s="53"/>
    </row>
    <row r="6" spans="1:7">
      <c r="A6" s="21">
        <v>4</v>
      </c>
      <c r="B6" s="53" t="s">
        <v>5</v>
      </c>
      <c r="C6" s="53"/>
      <c r="D6" s="53"/>
      <c r="E6" s="53"/>
      <c r="F6" s="53"/>
      <c r="G6" s="53"/>
    </row>
    <row r="7" spans="1:7">
      <c r="A7" s="21">
        <v>5</v>
      </c>
      <c r="B7" s="53" t="s">
        <v>6</v>
      </c>
      <c r="C7" s="53"/>
      <c r="D7" s="53"/>
      <c r="E7" s="53"/>
      <c r="F7" s="53"/>
      <c r="G7" s="53"/>
    </row>
    <row r="8" spans="1:7">
      <c r="A8" s="21">
        <v>6</v>
      </c>
      <c r="B8" s="53" t="s">
        <v>7</v>
      </c>
      <c r="C8" s="53"/>
      <c r="D8" s="53"/>
      <c r="E8" s="53"/>
      <c r="F8" s="53"/>
      <c r="G8" s="53"/>
    </row>
    <row r="9" spans="1:7" s="5" customFormat="1" ht="12" customHeight="1">
      <c r="A9" s="46" t="s">
        <v>8</v>
      </c>
      <c r="B9" s="46"/>
      <c r="C9" s="46"/>
      <c r="D9" s="46"/>
      <c r="E9" s="47" t="s">
        <v>9</v>
      </c>
      <c r="F9" s="46"/>
      <c r="G9" s="46"/>
    </row>
    <row r="10" spans="1:7" ht="14.1">
      <c r="B10" s="26" t="s">
        <v>10</v>
      </c>
      <c r="C10" s="8">
        <v>6000</v>
      </c>
      <c r="D10" s="26" t="s">
        <v>11</v>
      </c>
      <c r="E10" s="42" t="s">
        <v>12</v>
      </c>
      <c r="F10" s="43"/>
      <c r="G10" s="12">
        <v>38289.730000000003</v>
      </c>
    </row>
    <row r="11" spans="1:7" ht="14.1">
      <c r="B11" s="26" t="s">
        <v>13</v>
      </c>
      <c r="C11" s="8">
        <f>C10*0.0515</f>
        <v>309</v>
      </c>
      <c r="D11" s="8" t="s">
        <v>14</v>
      </c>
      <c r="E11" s="44" t="s">
        <v>15</v>
      </c>
      <c r="F11" s="45"/>
      <c r="G11" s="12">
        <f>400*100/13.5</f>
        <v>2962.962962962963</v>
      </c>
    </row>
    <row r="12" spans="1:7" ht="12" customHeight="1">
      <c r="B12" s="26" t="s">
        <v>16</v>
      </c>
      <c r="C12" s="8">
        <v>150</v>
      </c>
      <c r="D12" s="8" t="s">
        <v>17</v>
      </c>
      <c r="E12" s="13" t="s">
        <v>18</v>
      </c>
      <c r="F12" s="6" t="s">
        <v>19</v>
      </c>
      <c r="G12" s="9">
        <f>G10-G11</f>
        <v>35326.76703703704</v>
      </c>
    </row>
    <row r="13" spans="1:7" ht="12" customHeight="1">
      <c r="B13" s="26" t="s">
        <v>20</v>
      </c>
      <c r="C13" s="8">
        <f>C10*0.02</f>
        <v>120</v>
      </c>
      <c r="D13" s="8" t="s">
        <v>21</v>
      </c>
      <c r="E13" s="14" t="s">
        <v>22</v>
      </c>
      <c r="F13" s="12">
        <v>3400</v>
      </c>
      <c r="G13" s="11" t="s">
        <v>23</v>
      </c>
    </row>
    <row r="14" spans="1:7" s="22" customFormat="1" ht="12" customHeight="1">
      <c r="A14" s="21"/>
      <c r="B14" s="26" t="s">
        <v>24</v>
      </c>
      <c r="C14" s="8" t="s">
        <v>25</v>
      </c>
      <c r="D14" s="8"/>
      <c r="E14" s="14"/>
      <c r="F14" s="12"/>
      <c r="G14" s="11"/>
    </row>
    <row r="15" spans="1:7" ht="12" customHeight="1">
      <c r="B15" s="26" t="s">
        <v>26</v>
      </c>
      <c r="C15" s="8">
        <v>2.4500000000000002</v>
      </c>
      <c r="D15" s="8" t="s">
        <v>27</v>
      </c>
      <c r="E15" s="14" t="s">
        <v>28</v>
      </c>
      <c r="F15" s="12">
        <v>18556.7</v>
      </c>
      <c r="G15" s="11"/>
    </row>
    <row r="16" spans="1:7" ht="12" customHeight="1">
      <c r="B16" s="26" t="s">
        <v>29</v>
      </c>
      <c r="C16" s="8">
        <f>C10*0.011</f>
        <v>66</v>
      </c>
      <c r="D16" s="8" t="s">
        <v>14</v>
      </c>
      <c r="E16" s="14" t="s">
        <v>30</v>
      </c>
      <c r="F16" s="15">
        <v>1.9599999999999999E-3</v>
      </c>
      <c r="G16" s="11"/>
    </row>
    <row r="17" spans="1:7" ht="12" customHeight="1">
      <c r="B17" s="26" t="s">
        <v>31</v>
      </c>
      <c r="C17" s="8">
        <f>C10*0.625/100</f>
        <v>37.5</v>
      </c>
      <c r="D17" s="8" t="s">
        <v>32</v>
      </c>
      <c r="E17" s="14" t="s">
        <v>33</v>
      </c>
      <c r="F17" s="16">
        <v>41570</v>
      </c>
      <c r="G17" s="11"/>
    </row>
    <row r="18" spans="1:7" s="22" customFormat="1" ht="12" customHeight="1">
      <c r="A18" s="21"/>
      <c r="B18" s="26" t="s">
        <v>34</v>
      </c>
      <c r="C18" s="8">
        <f>SUM(C11:C17)</f>
        <v>684.95</v>
      </c>
      <c r="D18" s="8"/>
      <c r="E18" s="14"/>
      <c r="F18" s="16"/>
      <c r="G18" s="11"/>
    </row>
    <row r="19" spans="1:7" ht="14.1">
      <c r="B19" s="26" t="s">
        <v>35</v>
      </c>
      <c r="C19" s="8">
        <f>C10-C18</f>
        <v>5315.05</v>
      </c>
      <c r="D19" s="8" t="s">
        <v>36</v>
      </c>
      <c r="E19" s="13" t="s">
        <v>37</v>
      </c>
      <c r="F19" s="17">
        <v>42003</v>
      </c>
      <c r="G19" s="6"/>
    </row>
    <row r="20" spans="1:7" s="5" customFormat="1" ht="12" customHeight="1">
      <c r="A20" s="36" t="s">
        <v>38</v>
      </c>
      <c r="B20" s="36"/>
      <c r="C20" s="36"/>
      <c r="D20" s="36"/>
      <c r="E20" s="36"/>
      <c r="F20" s="36"/>
      <c r="G20" s="36"/>
    </row>
    <row r="21" spans="1:7" s="3" customFormat="1" ht="12" customHeight="1">
      <c r="A21" s="48" t="s">
        <v>39</v>
      </c>
      <c r="B21" s="40" t="s">
        <v>40</v>
      </c>
      <c r="C21" s="40"/>
      <c r="D21" s="49" t="s">
        <v>41</v>
      </c>
      <c r="E21" s="50"/>
      <c r="F21" s="40" t="s">
        <v>42</v>
      </c>
      <c r="G21" s="40"/>
    </row>
    <row r="22" spans="1:7" s="3" customFormat="1" ht="12" customHeight="1">
      <c r="A22" s="48"/>
      <c r="B22" s="23" t="s">
        <v>43</v>
      </c>
      <c r="C22" s="23" t="s">
        <v>44</v>
      </c>
      <c r="D22" s="51"/>
      <c r="E22" s="52"/>
      <c r="F22" s="23" t="s">
        <v>43</v>
      </c>
      <c r="G22" s="23" t="s">
        <v>44</v>
      </c>
    </row>
    <row r="23" spans="1:7" ht="27.95">
      <c r="A23" s="37">
        <v>1</v>
      </c>
      <c r="B23" s="24" t="s">
        <v>45</v>
      </c>
      <c r="C23" s="24" t="s">
        <v>46</v>
      </c>
      <c r="D23" s="31" t="s">
        <v>47</v>
      </c>
      <c r="E23" s="32"/>
      <c r="F23" s="18">
        <v>50000</v>
      </c>
      <c r="G23" s="18" t="s">
        <v>46</v>
      </c>
    </row>
    <row r="24" spans="1:7" ht="27.95">
      <c r="A24" s="38"/>
      <c r="B24" s="24" t="s">
        <v>48</v>
      </c>
      <c r="C24" s="24" t="s">
        <v>46</v>
      </c>
      <c r="D24" s="31"/>
      <c r="E24" s="32"/>
      <c r="F24" s="18">
        <f>F23*0.077</f>
        <v>3850</v>
      </c>
      <c r="G24" s="18" t="s">
        <v>46</v>
      </c>
    </row>
    <row r="25" spans="1:7" ht="27.95">
      <c r="A25" s="39"/>
      <c r="B25" s="24" t="s">
        <v>46</v>
      </c>
      <c r="C25" s="24" t="s">
        <v>49</v>
      </c>
      <c r="D25" s="31"/>
      <c r="E25" s="32"/>
      <c r="F25" s="18" t="s">
        <v>46</v>
      </c>
      <c r="G25" s="18">
        <f>SUM(F23:F24)</f>
        <v>53850</v>
      </c>
    </row>
    <row r="26" spans="1:7" ht="14.1" customHeight="1">
      <c r="A26" s="37">
        <v>2</v>
      </c>
      <c r="B26" s="24" t="s">
        <v>50</v>
      </c>
      <c r="C26" s="24" t="s">
        <v>51</v>
      </c>
      <c r="D26" s="31" t="s">
        <v>52</v>
      </c>
      <c r="E26" s="32"/>
      <c r="F26" s="18">
        <f>6500*1.07</f>
        <v>6955</v>
      </c>
      <c r="G26" s="18">
        <f>6500*1.07</f>
        <v>6955</v>
      </c>
    </row>
    <row r="27" spans="1:7" ht="26.1" customHeight="1">
      <c r="A27" s="39"/>
      <c r="B27" s="24" t="s">
        <v>53</v>
      </c>
      <c r="C27" s="24" t="s">
        <v>54</v>
      </c>
      <c r="D27" s="31" t="s">
        <v>55</v>
      </c>
      <c r="E27" s="32"/>
      <c r="F27" s="18">
        <f>6500*0.077*1.05</f>
        <v>525.52499999999998</v>
      </c>
      <c r="G27" s="18">
        <f>6500*0.077*1.05</f>
        <v>525.52499999999998</v>
      </c>
    </row>
    <row r="28" spans="1:7" ht="27.95">
      <c r="A28" s="37">
        <v>3</v>
      </c>
      <c r="B28" s="24" t="s">
        <v>46</v>
      </c>
      <c r="C28" s="24" t="s">
        <v>56</v>
      </c>
      <c r="D28" s="31" t="s">
        <v>47</v>
      </c>
      <c r="E28" s="32"/>
      <c r="F28" s="18" t="s">
        <v>46</v>
      </c>
      <c r="G28" s="18">
        <v>4000</v>
      </c>
    </row>
    <row r="29" spans="1:7" ht="14.1">
      <c r="A29" s="38"/>
      <c r="B29" s="24" t="s">
        <v>46</v>
      </c>
      <c r="C29" s="24" t="s">
        <v>54</v>
      </c>
      <c r="D29" s="31" t="s">
        <v>57</v>
      </c>
      <c r="E29" s="32"/>
      <c r="F29" s="18" t="s">
        <v>46</v>
      </c>
      <c r="G29" s="18">
        <f>4000*0.076</f>
        <v>304</v>
      </c>
    </row>
    <row r="30" spans="1:7" ht="14.1">
      <c r="A30" s="39"/>
      <c r="B30" s="24" t="s">
        <v>58</v>
      </c>
      <c r="C30" s="24" t="s">
        <v>46</v>
      </c>
      <c r="D30" s="34"/>
      <c r="E30" s="35"/>
      <c r="F30" s="18">
        <f>G28+G29</f>
        <v>4304</v>
      </c>
      <c r="G30" s="18" t="s">
        <v>46</v>
      </c>
    </row>
    <row r="31" spans="1:7" ht="27.95">
      <c r="A31" s="30">
        <v>4</v>
      </c>
      <c r="B31" s="24" t="s">
        <v>49</v>
      </c>
      <c r="C31" s="24" t="s">
        <v>46</v>
      </c>
      <c r="D31" s="33" t="s">
        <v>59</v>
      </c>
      <c r="E31" s="33"/>
      <c r="F31" s="18">
        <f>1000*1.07</f>
        <v>1070</v>
      </c>
      <c r="G31" s="18" t="s">
        <v>46</v>
      </c>
    </row>
    <row r="32" spans="1:7" ht="27.95">
      <c r="A32" s="30"/>
      <c r="B32" s="24" t="s">
        <v>46</v>
      </c>
      <c r="C32" s="24" t="s">
        <v>60</v>
      </c>
      <c r="D32" s="33" t="s">
        <v>61</v>
      </c>
      <c r="E32" s="33"/>
      <c r="F32" s="18" t="s">
        <v>46</v>
      </c>
      <c r="G32" s="18">
        <f>1000*1.05*0.03</f>
        <v>31.5</v>
      </c>
    </row>
    <row r="33" spans="1:8" ht="14.1">
      <c r="A33" s="30"/>
      <c r="B33" s="24" t="s">
        <v>46</v>
      </c>
      <c r="C33" s="24" t="s">
        <v>58</v>
      </c>
      <c r="D33" s="33" t="s">
        <v>62</v>
      </c>
      <c r="E33" s="33"/>
      <c r="F33" s="18" t="s">
        <v>46</v>
      </c>
      <c r="G33" s="18">
        <f>1000*1.05*0.97</f>
        <v>1018.5</v>
      </c>
      <c r="H33" s="26"/>
    </row>
    <row r="34" spans="1:8" ht="12.95" customHeight="1">
      <c r="A34" s="30"/>
      <c r="B34" s="24" t="s">
        <v>46</v>
      </c>
      <c r="C34" s="24" t="s">
        <v>60</v>
      </c>
      <c r="D34" s="33" t="s">
        <v>63</v>
      </c>
      <c r="E34" s="33"/>
      <c r="F34" s="18" t="s">
        <v>46</v>
      </c>
      <c r="G34" s="18">
        <v>20</v>
      </c>
      <c r="H34" s="26"/>
    </row>
    <row r="35" spans="1:8" ht="14.1">
      <c r="A35" s="30">
        <v>5</v>
      </c>
      <c r="B35" s="24" t="s">
        <v>64</v>
      </c>
      <c r="C35" s="24" t="s">
        <v>46</v>
      </c>
      <c r="D35" s="34"/>
      <c r="E35" s="35"/>
      <c r="F35" s="18">
        <v>4500</v>
      </c>
      <c r="G35" s="18" t="s">
        <v>46</v>
      </c>
      <c r="H35" s="26"/>
    </row>
    <row r="36" spans="1:8" ht="14.1">
      <c r="A36" s="30"/>
      <c r="B36" s="24" t="s">
        <v>46</v>
      </c>
      <c r="C36" s="24" t="s">
        <v>54</v>
      </c>
      <c r="D36" s="33" t="s">
        <v>65</v>
      </c>
      <c r="E36" s="33"/>
      <c r="F36" s="18" t="s">
        <v>46</v>
      </c>
      <c r="G36" s="18">
        <v>321.75</v>
      </c>
      <c r="H36" s="26"/>
    </row>
    <row r="37" spans="1:8" ht="24" customHeight="1">
      <c r="A37" s="30"/>
      <c r="B37" s="24" t="s">
        <v>66</v>
      </c>
      <c r="C37" s="24" t="s">
        <v>46</v>
      </c>
      <c r="D37" s="33" t="s">
        <v>67</v>
      </c>
      <c r="E37" s="33"/>
      <c r="F37" s="18">
        <f>4178.25*10/90</f>
        <v>464.25</v>
      </c>
      <c r="G37" s="18" t="s">
        <v>46</v>
      </c>
      <c r="H37" s="29"/>
    </row>
    <row r="38" spans="1:8" ht="27.95">
      <c r="A38" s="30"/>
      <c r="B38" s="24" t="s">
        <v>46</v>
      </c>
      <c r="C38" s="24" t="s">
        <v>68</v>
      </c>
      <c r="D38" s="33" t="s">
        <v>69</v>
      </c>
      <c r="E38" s="33"/>
      <c r="F38" s="18"/>
      <c r="G38" s="18">
        <f>4178.25+464.25</f>
        <v>4642.5</v>
      </c>
      <c r="H38" s="26"/>
    </row>
    <row r="39" spans="1:8" ht="14.1">
      <c r="A39" s="30">
        <v>6</v>
      </c>
      <c r="B39" s="24" t="s">
        <v>70</v>
      </c>
      <c r="C39" s="24" t="s">
        <v>46</v>
      </c>
      <c r="D39" s="33"/>
      <c r="E39" s="33"/>
      <c r="F39" s="18">
        <v>75</v>
      </c>
      <c r="G39" s="18" t="s">
        <v>46</v>
      </c>
      <c r="H39" s="26"/>
    </row>
    <row r="40" spans="1:8" ht="26.1" customHeight="1">
      <c r="A40" s="30"/>
      <c r="B40" s="24" t="s">
        <v>53</v>
      </c>
      <c r="C40" s="24" t="s">
        <v>46</v>
      </c>
      <c r="D40" s="33" t="s">
        <v>71</v>
      </c>
      <c r="E40" s="33"/>
      <c r="F40" s="18">
        <v>5.8</v>
      </c>
      <c r="G40" s="18" t="s">
        <v>46</v>
      </c>
      <c r="H40" s="26"/>
    </row>
    <row r="41" spans="1:8" ht="14.1">
      <c r="A41" s="30"/>
      <c r="B41" s="24" t="s">
        <v>46</v>
      </c>
      <c r="C41" s="24" t="s">
        <v>72</v>
      </c>
      <c r="D41" s="33" t="s">
        <v>47</v>
      </c>
      <c r="E41" s="33"/>
      <c r="F41" s="18" t="s">
        <v>46</v>
      </c>
      <c r="G41" s="18">
        <f>F39+F40</f>
        <v>80.8</v>
      </c>
      <c r="H41" s="26"/>
    </row>
    <row r="42" spans="1:8" ht="12" customHeight="1">
      <c r="A42" s="28">
        <v>7</v>
      </c>
      <c r="B42" s="24" t="s">
        <v>73</v>
      </c>
      <c r="C42" s="24" t="s">
        <v>58</v>
      </c>
      <c r="D42" s="33" t="s">
        <v>74</v>
      </c>
      <c r="E42" s="33"/>
      <c r="F42" s="18">
        <v>400</v>
      </c>
      <c r="G42" s="18">
        <v>400</v>
      </c>
      <c r="H42" s="26"/>
    </row>
    <row r="43" spans="1:8" ht="27.95">
      <c r="A43" s="30">
        <v>8</v>
      </c>
      <c r="B43" s="24" t="s">
        <v>75</v>
      </c>
      <c r="C43" s="24" t="s">
        <v>46</v>
      </c>
      <c r="D43" s="33" t="s">
        <v>76</v>
      </c>
      <c r="E43" s="33"/>
      <c r="F43" s="18">
        <v>337.5</v>
      </c>
      <c r="G43" s="18" t="s">
        <v>46</v>
      </c>
      <c r="H43" s="26"/>
    </row>
    <row r="44" spans="1:8" ht="26.1" customHeight="1">
      <c r="A44" s="30"/>
      <c r="B44" s="24" t="s">
        <v>53</v>
      </c>
      <c r="C44" s="24" t="s">
        <v>46</v>
      </c>
      <c r="D44" s="33" t="s">
        <v>77</v>
      </c>
      <c r="E44" s="33"/>
      <c r="F44" s="18">
        <v>12.5</v>
      </c>
      <c r="G44" s="18" t="s">
        <v>46</v>
      </c>
      <c r="H44" s="26"/>
    </row>
    <row r="45" spans="1:8" ht="14.1">
      <c r="A45" s="30"/>
      <c r="B45" s="24" t="s">
        <v>46</v>
      </c>
      <c r="C45" s="24" t="s">
        <v>78</v>
      </c>
      <c r="D45" s="33" t="s">
        <v>47</v>
      </c>
      <c r="E45" s="33"/>
      <c r="F45" s="18" t="s">
        <v>46</v>
      </c>
      <c r="G45" s="18">
        <v>350</v>
      </c>
      <c r="H45" s="26"/>
    </row>
    <row r="46" spans="1:8" ht="14.1">
      <c r="A46" s="28">
        <v>9</v>
      </c>
      <c r="B46" s="24" t="s">
        <v>79</v>
      </c>
      <c r="C46" s="24" t="s">
        <v>64</v>
      </c>
      <c r="D46" s="55" t="s">
        <v>80</v>
      </c>
      <c r="E46" s="56"/>
      <c r="F46" s="18">
        <v>1077</v>
      </c>
      <c r="G46" s="18">
        <v>1077</v>
      </c>
      <c r="H46" s="26"/>
    </row>
    <row r="47" spans="1:8" ht="27.95">
      <c r="A47" s="28">
        <v>10</v>
      </c>
      <c r="B47" s="24" t="s">
        <v>72</v>
      </c>
      <c r="C47" s="24" t="s">
        <v>81</v>
      </c>
      <c r="D47" s="55" t="s">
        <v>80</v>
      </c>
      <c r="E47" s="56"/>
      <c r="F47" s="18">
        <v>3000</v>
      </c>
      <c r="G47" s="18">
        <v>3000</v>
      </c>
      <c r="H47" s="26"/>
    </row>
    <row r="48" spans="1:8">
      <c r="A48" s="28">
        <v>11</v>
      </c>
      <c r="B48" s="55" t="s">
        <v>82</v>
      </c>
      <c r="C48" s="57"/>
      <c r="D48" s="57"/>
      <c r="E48" s="57"/>
      <c r="F48" s="57"/>
      <c r="G48" s="56"/>
      <c r="H48" s="26"/>
    </row>
    <row r="49" spans="1:7" ht="14.1">
      <c r="A49" s="30">
        <v>12</v>
      </c>
      <c r="B49" s="24" t="s">
        <v>46</v>
      </c>
      <c r="C49" s="24" t="s">
        <v>64</v>
      </c>
      <c r="D49" s="58" t="s">
        <v>83</v>
      </c>
      <c r="E49" s="58"/>
      <c r="F49" s="18" t="s">
        <v>46</v>
      </c>
      <c r="G49" s="18">
        <v>2100</v>
      </c>
    </row>
    <row r="50" spans="1:7" ht="14.1">
      <c r="A50" s="30"/>
      <c r="B50" s="24" t="s">
        <v>54</v>
      </c>
      <c r="C50" s="24" t="s">
        <v>46</v>
      </c>
      <c r="D50" s="58" t="s">
        <v>84</v>
      </c>
      <c r="E50" s="58"/>
      <c r="F50" s="18">
        <v>46.35</v>
      </c>
      <c r="G50" s="18" t="s">
        <v>46</v>
      </c>
    </row>
    <row r="51" spans="1:7" ht="14.1">
      <c r="A51" s="30"/>
      <c r="B51" s="24" t="s">
        <v>85</v>
      </c>
      <c r="C51" s="24" t="s">
        <v>46</v>
      </c>
      <c r="D51" s="58" t="s">
        <v>86</v>
      </c>
      <c r="E51" s="58"/>
      <c r="F51" s="18">
        <f>1900-F50+200</f>
        <v>2053.65</v>
      </c>
      <c r="G51" s="18" t="s">
        <v>46</v>
      </c>
    </row>
    <row r="52" spans="1:7" ht="14.1">
      <c r="A52" s="37">
        <v>13</v>
      </c>
      <c r="B52" s="24" t="s">
        <v>46</v>
      </c>
      <c r="C52" s="24" t="s">
        <v>64</v>
      </c>
      <c r="D52" s="55" t="s">
        <v>87</v>
      </c>
      <c r="E52" s="56"/>
      <c r="F52" s="18" t="s">
        <v>46</v>
      </c>
      <c r="G52" s="18">
        <f>3400*1.077</f>
        <v>3661.7999999999997</v>
      </c>
    </row>
    <row r="53" spans="1:7" ht="27.95">
      <c r="A53" s="38"/>
      <c r="B53" s="24" t="s">
        <v>88</v>
      </c>
      <c r="C53" s="24" t="s">
        <v>46</v>
      </c>
      <c r="D53" s="55" t="s">
        <v>89</v>
      </c>
      <c r="E53" s="56"/>
      <c r="F53" s="18">
        <f>3400*0.05</f>
        <v>170</v>
      </c>
      <c r="G53" s="18" t="s">
        <v>46</v>
      </c>
    </row>
    <row r="54" spans="1:7" ht="14.1">
      <c r="A54" s="38"/>
      <c r="B54" s="24" t="s">
        <v>54</v>
      </c>
      <c r="C54" s="24" t="s">
        <v>46</v>
      </c>
      <c r="D54" s="55" t="s">
        <v>90</v>
      </c>
      <c r="E54" s="56"/>
      <c r="F54" s="18">
        <v>13.1</v>
      </c>
      <c r="G54" s="18" t="s">
        <v>46</v>
      </c>
    </row>
    <row r="55" spans="1:7" ht="14.1">
      <c r="A55" s="39"/>
      <c r="B55" s="24" t="s">
        <v>58</v>
      </c>
      <c r="C55" s="24" t="s">
        <v>46</v>
      </c>
      <c r="D55" s="55" t="s">
        <v>91</v>
      </c>
      <c r="E55" s="56"/>
      <c r="F55" s="18">
        <v>3478.7</v>
      </c>
      <c r="G55" s="18" t="s">
        <v>46</v>
      </c>
    </row>
    <row r="56" spans="1:7" ht="14.1">
      <c r="A56" s="37">
        <v>14</v>
      </c>
      <c r="B56" s="24" t="s">
        <v>58</v>
      </c>
      <c r="C56" s="24" t="s">
        <v>46</v>
      </c>
      <c r="D56" s="55" t="s">
        <v>92</v>
      </c>
      <c r="E56" s="56"/>
      <c r="F56" s="18">
        <f>45*3</f>
        <v>135</v>
      </c>
      <c r="G56" s="18" t="s">
        <v>46</v>
      </c>
    </row>
    <row r="57" spans="1:7" s="20" customFormat="1" ht="14.1">
      <c r="A57" s="38"/>
      <c r="B57" s="24" t="s">
        <v>93</v>
      </c>
      <c r="C57" s="24" t="s">
        <v>46</v>
      </c>
      <c r="D57" s="55" t="s">
        <v>94</v>
      </c>
      <c r="E57" s="56"/>
      <c r="F57" s="18">
        <v>72.7</v>
      </c>
      <c r="G57" s="18" t="s">
        <v>46</v>
      </c>
    </row>
    <row r="58" spans="1:7" s="20" customFormat="1" ht="14.1">
      <c r="A58" s="39"/>
      <c r="B58" s="24" t="s">
        <v>46</v>
      </c>
      <c r="C58" s="24" t="s">
        <v>95</v>
      </c>
      <c r="D58" s="55" t="s">
        <v>96</v>
      </c>
      <c r="E58" s="56"/>
      <c r="F58" s="18" t="s">
        <v>46</v>
      </c>
      <c r="G58" s="18">
        <v>207.7</v>
      </c>
    </row>
    <row r="59" spans="1:7" ht="27.95">
      <c r="A59" s="27">
        <v>15</v>
      </c>
      <c r="B59" s="24" t="s">
        <v>97</v>
      </c>
      <c r="C59" s="24" t="s">
        <v>51</v>
      </c>
      <c r="D59" s="55" t="s">
        <v>98</v>
      </c>
      <c r="E59" s="56"/>
      <c r="F59" s="18">
        <v>10770</v>
      </c>
      <c r="G59" s="18">
        <v>10770</v>
      </c>
    </row>
    <row r="60" spans="1:7" ht="14.1">
      <c r="A60" s="37">
        <v>16</v>
      </c>
      <c r="B60" s="24" t="s">
        <v>46</v>
      </c>
      <c r="C60" s="24" t="s">
        <v>95</v>
      </c>
      <c r="D60" s="55" t="s">
        <v>99</v>
      </c>
      <c r="E60" s="56"/>
      <c r="F60" s="18" t="s">
        <v>46</v>
      </c>
      <c r="G60" s="18">
        <f>20000*0.0125</f>
        <v>250</v>
      </c>
    </row>
    <row r="61" spans="1:7" ht="14.1">
      <c r="A61" s="38"/>
      <c r="B61" s="24" t="s">
        <v>93</v>
      </c>
      <c r="C61" s="24" t="s">
        <v>46</v>
      </c>
      <c r="D61" s="55" t="s">
        <v>100</v>
      </c>
      <c r="E61" s="56"/>
      <c r="F61" s="18">
        <f>250*0.35</f>
        <v>87.5</v>
      </c>
      <c r="G61" s="18" t="s">
        <v>46</v>
      </c>
    </row>
    <row r="62" spans="1:7" ht="14.1">
      <c r="A62" s="39"/>
      <c r="B62" s="24" t="s">
        <v>58</v>
      </c>
      <c r="C62" s="24" t="s">
        <v>46</v>
      </c>
      <c r="D62" s="55" t="s">
        <v>101</v>
      </c>
      <c r="E62" s="56"/>
      <c r="F62" s="18">
        <f>G60-F61</f>
        <v>162.5</v>
      </c>
      <c r="G62" s="18" t="s">
        <v>46</v>
      </c>
    </row>
    <row r="63" spans="1:7" s="3" customFormat="1" ht="12" customHeight="1">
      <c r="A63" s="46" t="s">
        <v>102</v>
      </c>
      <c r="B63" s="46"/>
      <c r="C63" s="46"/>
      <c r="D63" s="46"/>
      <c r="E63" s="46"/>
      <c r="F63" s="46"/>
      <c r="G63" s="46"/>
    </row>
    <row r="64" spans="1:7" s="3" customFormat="1" ht="12" customHeight="1">
      <c r="A64" s="48" t="s">
        <v>39</v>
      </c>
      <c r="B64" s="40" t="s">
        <v>40</v>
      </c>
      <c r="C64" s="40"/>
      <c r="D64" s="49" t="s">
        <v>41</v>
      </c>
      <c r="E64" s="50"/>
      <c r="F64" s="40" t="s">
        <v>42</v>
      </c>
      <c r="G64" s="40"/>
    </row>
    <row r="65" spans="1:7" s="3" customFormat="1" ht="12" customHeight="1">
      <c r="A65" s="48"/>
      <c r="B65" s="23" t="s">
        <v>43</v>
      </c>
      <c r="C65" s="23" t="s">
        <v>44</v>
      </c>
      <c r="D65" s="51"/>
      <c r="E65" s="52"/>
      <c r="F65" s="23" t="s">
        <v>43</v>
      </c>
      <c r="G65" s="23" t="s">
        <v>44</v>
      </c>
    </row>
    <row r="66" spans="1:7" ht="14.1">
      <c r="A66" s="27">
        <v>1</v>
      </c>
      <c r="B66" s="24" t="s">
        <v>103</v>
      </c>
      <c r="C66" s="24" t="s">
        <v>104</v>
      </c>
      <c r="D66" s="55"/>
      <c r="E66" s="56"/>
      <c r="F66" s="18">
        <v>7000</v>
      </c>
      <c r="G66" s="18">
        <v>7000</v>
      </c>
    </row>
    <row r="67" spans="1:7" ht="27.95">
      <c r="A67" s="27">
        <v>2</v>
      </c>
      <c r="B67" s="24" t="s">
        <v>105</v>
      </c>
      <c r="C67" s="24" t="s">
        <v>106</v>
      </c>
      <c r="D67" s="55" t="s">
        <v>107</v>
      </c>
      <c r="E67" s="56"/>
      <c r="F67" s="18">
        <v>45000</v>
      </c>
      <c r="G67" s="18">
        <v>45000</v>
      </c>
    </row>
    <row r="68" spans="1:7" ht="24" customHeight="1">
      <c r="A68" s="27">
        <v>3</v>
      </c>
      <c r="B68" s="24" t="s">
        <v>70</v>
      </c>
      <c r="C68" s="24" t="s">
        <v>108</v>
      </c>
      <c r="D68" s="55" t="s">
        <v>109</v>
      </c>
      <c r="E68" s="56"/>
      <c r="F68" s="18">
        <v>130</v>
      </c>
      <c r="G68" s="18">
        <v>130</v>
      </c>
    </row>
    <row r="69" spans="1:7" ht="14.1">
      <c r="A69" s="27">
        <v>4</v>
      </c>
      <c r="B69" s="24" t="s">
        <v>105</v>
      </c>
      <c r="C69" s="24" t="s">
        <v>110</v>
      </c>
      <c r="D69" s="55"/>
      <c r="E69" s="56"/>
      <c r="F69" s="18">
        <v>5000</v>
      </c>
      <c r="G69" s="18">
        <v>5000</v>
      </c>
    </row>
    <row r="70" spans="1:7" ht="24" customHeight="1">
      <c r="A70" s="27">
        <v>5</v>
      </c>
      <c r="B70" s="55" t="s">
        <v>111</v>
      </c>
      <c r="C70" s="57"/>
      <c r="D70" s="57"/>
      <c r="E70" s="57"/>
      <c r="F70" s="57"/>
      <c r="G70" s="56"/>
    </row>
    <row r="71" spans="1:7" ht="27.95">
      <c r="A71" s="27">
        <v>6</v>
      </c>
      <c r="B71" s="24" t="s">
        <v>112</v>
      </c>
      <c r="C71" s="24" t="s">
        <v>113</v>
      </c>
      <c r="D71" s="55" t="s">
        <v>114</v>
      </c>
      <c r="E71" s="56"/>
      <c r="F71" s="18">
        <v>10000</v>
      </c>
      <c r="G71" s="18">
        <v>10000</v>
      </c>
    </row>
    <row r="72" spans="1:7">
      <c r="A72" s="27">
        <v>7</v>
      </c>
      <c r="B72" s="55" t="s">
        <v>115</v>
      </c>
      <c r="C72" s="57"/>
      <c r="D72" s="57"/>
      <c r="E72" s="57"/>
      <c r="F72" s="57"/>
      <c r="G72" s="56"/>
    </row>
    <row r="73" spans="1:7" ht="14.1">
      <c r="A73" s="27">
        <v>8</v>
      </c>
      <c r="B73" s="24" t="s">
        <v>112</v>
      </c>
      <c r="C73" s="24" t="s">
        <v>116</v>
      </c>
      <c r="D73" s="55" t="s">
        <v>117</v>
      </c>
      <c r="E73" s="56"/>
      <c r="F73" s="18">
        <v>4178.25</v>
      </c>
      <c r="G73" s="18">
        <v>4178.25</v>
      </c>
    </row>
    <row r="74" spans="1:7" ht="27.95">
      <c r="A74" s="27">
        <v>9</v>
      </c>
      <c r="B74" s="24" t="s">
        <v>118</v>
      </c>
      <c r="C74" s="24" t="s">
        <v>119</v>
      </c>
      <c r="D74" s="55" t="s">
        <v>120</v>
      </c>
      <c r="E74" s="56"/>
      <c r="F74" s="18">
        <f>2000000*0.03</f>
        <v>60000</v>
      </c>
      <c r="G74" s="18">
        <f>2000000*0.03</f>
        <v>60000</v>
      </c>
    </row>
    <row r="75" spans="1:7" ht="14.1">
      <c r="A75" s="38">
        <v>10</v>
      </c>
      <c r="B75" s="24" t="s">
        <v>93</v>
      </c>
      <c r="C75" s="24" t="s">
        <v>121</v>
      </c>
      <c r="D75" s="55"/>
      <c r="E75" s="56"/>
      <c r="F75" s="18">
        <v>350</v>
      </c>
      <c r="G75" s="18">
        <v>350</v>
      </c>
    </row>
    <row r="76" spans="1:7" ht="14.1">
      <c r="A76" s="39"/>
      <c r="B76" s="24" t="s">
        <v>58</v>
      </c>
      <c r="C76" s="24" t="s">
        <v>121</v>
      </c>
      <c r="D76" s="55"/>
      <c r="E76" s="56"/>
      <c r="F76" s="18">
        <v>650</v>
      </c>
      <c r="G76" s="18">
        <v>650</v>
      </c>
    </row>
    <row r="77" spans="1:7" s="3" customFormat="1">
      <c r="A77" s="46" t="s">
        <v>122</v>
      </c>
      <c r="B77" s="46"/>
      <c r="C77" s="46"/>
      <c r="D77" s="10"/>
      <c r="E77" s="2"/>
      <c r="F77" s="2"/>
      <c r="G77" s="2"/>
    </row>
    <row r="78" spans="1:7" ht="12" customHeight="1">
      <c r="B78" s="26" t="s">
        <v>47</v>
      </c>
      <c r="C78" s="26" t="s">
        <v>123</v>
      </c>
      <c r="D78" s="26" t="s">
        <v>124</v>
      </c>
      <c r="E78" s="59" t="s">
        <v>125</v>
      </c>
      <c r="F78" s="53"/>
      <c r="G78" s="19">
        <f>80000+12000-3300</f>
        <v>88700</v>
      </c>
    </row>
    <row r="79" spans="1:7" ht="12" customHeight="1">
      <c r="B79" s="26" t="s">
        <v>47</v>
      </c>
      <c r="C79" s="26" t="s">
        <v>126</v>
      </c>
      <c r="D79" s="26" t="s">
        <v>127</v>
      </c>
      <c r="E79" s="54" t="s">
        <v>128</v>
      </c>
      <c r="F79" s="54"/>
      <c r="G79" s="19">
        <f>88700-12000</f>
        <v>76700</v>
      </c>
    </row>
    <row r="80" spans="1:7" ht="12" customHeight="1">
      <c r="B80" s="26" t="s">
        <v>80</v>
      </c>
      <c r="C80" s="26" t="s">
        <v>129</v>
      </c>
      <c r="D80" s="26" t="s">
        <v>130</v>
      </c>
      <c r="E80" s="60" t="s">
        <v>131</v>
      </c>
      <c r="F80" s="54"/>
      <c r="G80" s="19">
        <f>15000+12000</f>
        <v>27000</v>
      </c>
    </row>
    <row r="81" spans="1:7" s="3" customFormat="1" ht="12" customHeight="1">
      <c r="A81" s="46" t="s">
        <v>132</v>
      </c>
      <c r="B81" s="46"/>
      <c r="C81" s="46"/>
      <c r="D81" s="46"/>
      <c r="E81" s="46"/>
      <c r="F81" s="46"/>
      <c r="G81" s="4"/>
    </row>
    <row r="82" spans="1:7" ht="14.1">
      <c r="B82" s="7" t="s">
        <v>133</v>
      </c>
      <c r="C82" s="7" t="s">
        <v>134</v>
      </c>
      <c r="D82" s="7" t="s">
        <v>135</v>
      </c>
      <c r="E82" s="26"/>
      <c r="F82" s="26"/>
      <c r="G82" s="26"/>
    </row>
    <row r="83" spans="1:7">
      <c r="B83" s="26">
        <v>200</v>
      </c>
      <c r="C83" s="26">
        <f>300000+100000+40000+50000</f>
        <v>490000</v>
      </c>
      <c r="D83" s="54" t="s">
        <v>136</v>
      </c>
      <c r="E83" s="54"/>
      <c r="F83" s="54"/>
      <c r="G83" s="54"/>
    </row>
    <row r="84" spans="1:7">
      <c r="B84" s="26">
        <v>220</v>
      </c>
      <c r="C84" s="26">
        <v>50000</v>
      </c>
      <c r="D84" s="54" t="s">
        <v>137</v>
      </c>
      <c r="E84" s="54"/>
      <c r="F84" s="54"/>
      <c r="G84" s="54"/>
    </row>
    <row r="85" spans="1:7">
      <c r="B85" s="26">
        <v>230</v>
      </c>
      <c r="C85" s="26">
        <v>40000</v>
      </c>
      <c r="D85" s="54" t="s">
        <v>138</v>
      </c>
      <c r="E85" s="54"/>
      <c r="F85" s="54"/>
      <c r="G85" s="54"/>
    </row>
    <row r="86" spans="1:7">
      <c r="B86" s="26">
        <v>235</v>
      </c>
      <c r="C86" s="26">
        <f>23000+12000+34000</f>
        <v>69000</v>
      </c>
      <c r="D86" s="54" t="s">
        <v>139</v>
      </c>
      <c r="E86" s="54"/>
      <c r="F86" s="54"/>
      <c r="G86" s="54"/>
    </row>
    <row r="87" spans="1:7">
      <c r="B87" s="26">
        <v>289</v>
      </c>
      <c r="C87" s="26">
        <f>C84+C85+C86</f>
        <v>159000</v>
      </c>
      <c r="D87" s="54" t="s">
        <v>140</v>
      </c>
      <c r="E87" s="54"/>
      <c r="F87" s="54"/>
      <c r="G87" s="54"/>
    </row>
    <row r="88" spans="1:7">
      <c r="B88" s="26">
        <v>299</v>
      </c>
      <c r="C88" s="26">
        <f>C83-C87</f>
        <v>331000</v>
      </c>
      <c r="D88" s="54" t="s">
        <v>141</v>
      </c>
      <c r="E88" s="54"/>
      <c r="F88" s="54"/>
      <c r="G88" s="54"/>
    </row>
    <row r="89" spans="1:7">
      <c r="B89" s="26">
        <v>300</v>
      </c>
      <c r="C89" s="26">
        <f>300000-34000-12000-23000</f>
        <v>231000</v>
      </c>
      <c r="D89" s="54" t="s">
        <v>142</v>
      </c>
      <c r="E89" s="54"/>
      <c r="F89" s="54"/>
      <c r="G89" s="54"/>
    </row>
    <row r="90" spans="1:7">
      <c r="B90" s="26">
        <v>300</v>
      </c>
      <c r="C90" s="26">
        <f>C89*0.077</f>
        <v>17787</v>
      </c>
      <c r="D90" s="54" t="s">
        <v>143</v>
      </c>
      <c r="E90" s="54"/>
      <c r="F90" s="54"/>
      <c r="G90" s="54"/>
    </row>
    <row r="91" spans="1:7">
      <c r="B91" s="26">
        <v>310</v>
      </c>
      <c r="C91" s="26">
        <v>100000</v>
      </c>
      <c r="D91" s="54" t="s">
        <v>144</v>
      </c>
      <c r="E91" s="54"/>
      <c r="F91" s="54"/>
      <c r="G91" s="54"/>
    </row>
    <row r="92" spans="1:7">
      <c r="B92" s="26">
        <v>310</v>
      </c>
      <c r="C92" s="26">
        <f>C91*0.025</f>
        <v>2500</v>
      </c>
      <c r="D92" s="54" t="s">
        <v>145</v>
      </c>
      <c r="E92" s="54"/>
      <c r="F92" s="54"/>
      <c r="G92" s="54"/>
    </row>
    <row r="93" spans="1:7">
      <c r="B93" s="26">
        <v>399</v>
      </c>
      <c r="C93" s="26">
        <f>C90+C92</f>
        <v>20287</v>
      </c>
      <c r="D93" s="54" t="s">
        <v>146</v>
      </c>
      <c r="E93" s="54"/>
      <c r="F93" s="54"/>
      <c r="G93" s="54"/>
    </row>
    <row r="94" spans="1:7">
      <c r="B94" s="26">
        <v>400</v>
      </c>
      <c r="C94" s="26">
        <f>90000*0.077</f>
        <v>6930</v>
      </c>
      <c r="D94" s="54" t="s">
        <v>147</v>
      </c>
      <c r="E94" s="54"/>
      <c r="F94" s="54"/>
      <c r="G94" s="54"/>
    </row>
    <row r="95" spans="1:7">
      <c r="B95" s="26">
        <v>405</v>
      </c>
      <c r="C95" s="26">
        <f>70000*0.077</f>
        <v>5390</v>
      </c>
      <c r="D95" s="54" t="s">
        <v>148</v>
      </c>
      <c r="E95" s="54"/>
      <c r="F95" s="54"/>
      <c r="G95" s="54"/>
    </row>
    <row r="96" spans="1:7">
      <c r="B96" s="26">
        <v>479</v>
      </c>
      <c r="C96" s="26">
        <f>C94+C95</f>
        <v>12320</v>
      </c>
      <c r="D96" s="54" t="s">
        <v>149</v>
      </c>
      <c r="E96" s="54"/>
      <c r="F96" s="54"/>
      <c r="G96" s="54"/>
    </row>
    <row r="97" spans="1:7">
      <c r="B97" s="26">
        <v>500</v>
      </c>
      <c r="C97" s="26">
        <f>C93-C96</f>
        <v>7967</v>
      </c>
      <c r="D97" s="54" t="s">
        <v>150</v>
      </c>
      <c r="E97" s="54"/>
      <c r="F97" s="54"/>
      <c r="G97" s="54"/>
    </row>
    <row r="98" spans="1:7" s="3" customFormat="1" ht="12" customHeight="1">
      <c r="A98" s="46" t="s">
        <v>151</v>
      </c>
      <c r="B98" s="46"/>
      <c r="C98" s="46"/>
      <c r="D98" s="46"/>
      <c r="E98" s="46"/>
      <c r="F98" s="46"/>
      <c r="G98" s="4"/>
    </row>
    <row r="99" spans="1:7" ht="14.1">
      <c r="B99" s="26" t="s">
        <v>152</v>
      </c>
      <c r="C99" s="53" t="s">
        <v>153</v>
      </c>
      <c r="D99" s="53"/>
      <c r="E99" s="53"/>
      <c r="F99" s="53"/>
      <c r="G99" s="26">
        <f>51000+(4000*12)+(30000*0.02)</f>
        <v>99600</v>
      </c>
    </row>
    <row r="100" spans="1:7" s="3" customFormat="1" ht="12" customHeight="1">
      <c r="A100" s="48" t="s">
        <v>39</v>
      </c>
      <c r="B100" s="40" t="s">
        <v>40</v>
      </c>
      <c r="C100" s="40"/>
      <c r="D100" s="49" t="s">
        <v>154</v>
      </c>
      <c r="E100" s="50"/>
      <c r="F100" s="40" t="s">
        <v>42</v>
      </c>
      <c r="G100" s="40"/>
    </row>
    <row r="101" spans="1:7" s="3" customFormat="1" ht="12" customHeight="1">
      <c r="A101" s="48"/>
      <c r="B101" s="23" t="s">
        <v>43</v>
      </c>
      <c r="C101" s="23" t="s">
        <v>44</v>
      </c>
      <c r="D101" s="51"/>
      <c r="E101" s="52"/>
      <c r="F101" s="23" t="s">
        <v>43</v>
      </c>
      <c r="G101" s="23" t="s">
        <v>44</v>
      </c>
    </row>
    <row r="102" spans="1:7" ht="27.95">
      <c r="A102" s="28">
        <v>4</v>
      </c>
      <c r="B102" s="24" t="s">
        <v>104</v>
      </c>
      <c r="C102" s="24" t="s">
        <v>155</v>
      </c>
      <c r="D102" s="24" t="s">
        <v>156</v>
      </c>
      <c r="E102" s="58" t="s">
        <v>157</v>
      </c>
      <c r="F102" s="24">
        <v>2500</v>
      </c>
      <c r="G102" s="24">
        <v>2500</v>
      </c>
    </row>
    <row r="103" spans="1:7" ht="14.1">
      <c r="A103" s="28">
        <v>5</v>
      </c>
      <c r="B103" s="24" t="s">
        <v>112</v>
      </c>
      <c r="C103" s="24" t="s">
        <v>158</v>
      </c>
      <c r="D103" s="24" t="s">
        <v>159</v>
      </c>
      <c r="E103" s="58"/>
      <c r="F103" s="24">
        <v>4000</v>
      </c>
      <c r="G103" s="24">
        <v>4000</v>
      </c>
    </row>
    <row r="104" spans="1:7" ht="14.1">
      <c r="A104" s="28">
        <v>1</v>
      </c>
      <c r="B104" s="24" t="s">
        <v>58</v>
      </c>
      <c r="C104" s="24" t="s">
        <v>104</v>
      </c>
      <c r="D104" s="24" t="s">
        <v>160</v>
      </c>
      <c r="E104" s="58"/>
      <c r="F104" s="24">
        <v>3000</v>
      </c>
      <c r="G104" s="24">
        <v>3000</v>
      </c>
    </row>
    <row r="105" spans="1:7" ht="14.1">
      <c r="A105" s="28">
        <v>2</v>
      </c>
      <c r="B105" s="24" t="s">
        <v>161</v>
      </c>
      <c r="C105" s="24" t="s">
        <v>104</v>
      </c>
      <c r="D105" s="24"/>
      <c r="E105" s="24" t="s">
        <v>162</v>
      </c>
      <c r="F105" s="24">
        <v>45000</v>
      </c>
      <c r="G105" s="24">
        <v>45000</v>
      </c>
    </row>
    <row r="106" spans="1:7" ht="14.1">
      <c r="A106" s="28">
        <v>6</v>
      </c>
      <c r="B106" s="24" t="s">
        <v>104</v>
      </c>
      <c r="C106" s="24" t="s">
        <v>163</v>
      </c>
      <c r="D106" s="24"/>
      <c r="E106" s="24" t="s">
        <v>164</v>
      </c>
      <c r="F106" s="24">
        <v>65000</v>
      </c>
      <c r="G106" s="24">
        <v>65000</v>
      </c>
    </row>
    <row r="107" spans="1:7" ht="11.1" customHeight="1">
      <c r="A107" s="28">
        <v>3</v>
      </c>
      <c r="B107" s="24" t="s">
        <v>163</v>
      </c>
      <c r="C107" s="24" t="s">
        <v>165</v>
      </c>
      <c r="D107" s="24"/>
      <c r="E107" s="24" t="s">
        <v>166</v>
      </c>
      <c r="F107" s="24">
        <v>90000</v>
      </c>
      <c r="G107" s="24">
        <v>90000</v>
      </c>
    </row>
  </sheetData>
  <mergeCells count="112">
    <mergeCell ref="D74:E74"/>
    <mergeCell ref="D75:E75"/>
    <mergeCell ref="D76:E76"/>
    <mergeCell ref="A100:A101"/>
    <mergeCell ref="B100:C100"/>
    <mergeCell ref="D100:E101"/>
    <mergeCell ref="F100:G100"/>
    <mergeCell ref="E102:E104"/>
    <mergeCell ref="A98:F98"/>
    <mergeCell ref="C99:F99"/>
    <mergeCell ref="D93:G93"/>
    <mergeCell ref="D94:G94"/>
    <mergeCell ref="D95:G95"/>
    <mergeCell ref="D96:G96"/>
    <mergeCell ref="D97:G97"/>
    <mergeCell ref="A75:A76"/>
    <mergeCell ref="E78:F78"/>
    <mergeCell ref="E79:F79"/>
    <mergeCell ref="E80:F80"/>
    <mergeCell ref="D83:G83"/>
    <mergeCell ref="D84:G84"/>
    <mergeCell ref="D92:G92"/>
    <mergeCell ref="A81:F81"/>
    <mergeCell ref="D85:G85"/>
    <mergeCell ref="D69:E69"/>
    <mergeCell ref="D71:E71"/>
    <mergeCell ref="D73:E73"/>
    <mergeCell ref="A64:A65"/>
    <mergeCell ref="B64:C64"/>
    <mergeCell ref="D64:E65"/>
    <mergeCell ref="F64:G64"/>
    <mergeCell ref="B70:G70"/>
    <mergeCell ref="B72:G72"/>
    <mergeCell ref="D52:E52"/>
    <mergeCell ref="D53:E53"/>
    <mergeCell ref="D54:E54"/>
    <mergeCell ref="D66:E66"/>
    <mergeCell ref="D67:E67"/>
    <mergeCell ref="D68:E68"/>
    <mergeCell ref="D47:E47"/>
    <mergeCell ref="A60:A62"/>
    <mergeCell ref="A63:G63"/>
    <mergeCell ref="A52:A55"/>
    <mergeCell ref="D56:E56"/>
    <mergeCell ref="D59:E59"/>
    <mergeCell ref="D60:E60"/>
    <mergeCell ref="D61:E61"/>
    <mergeCell ref="A56:A58"/>
    <mergeCell ref="D86:G86"/>
    <mergeCell ref="D87:G87"/>
    <mergeCell ref="D88:G88"/>
    <mergeCell ref="D89:G89"/>
    <mergeCell ref="D90:G90"/>
    <mergeCell ref="D91:G91"/>
    <mergeCell ref="D62:E62"/>
    <mergeCell ref="D36:E36"/>
    <mergeCell ref="D37:E37"/>
    <mergeCell ref="D38:E38"/>
    <mergeCell ref="D39:E39"/>
    <mergeCell ref="D42:E42"/>
    <mergeCell ref="D44:E44"/>
    <mergeCell ref="D55:E55"/>
    <mergeCell ref="D43:E43"/>
    <mergeCell ref="D45:E45"/>
    <mergeCell ref="D57:E57"/>
    <mergeCell ref="D58:E58"/>
    <mergeCell ref="D46:E46"/>
    <mergeCell ref="B48:G48"/>
    <mergeCell ref="D49:E49"/>
    <mergeCell ref="D50:E50"/>
    <mergeCell ref="D51:E51"/>
    <mergeCell ref="A77:C77"/>
    <mergeCell ref="A20:G20"/>
    <mergeCell ref="A23:A25"/>
    <mergeCell ref="A26:A27"/>
    <mergeCell ref="A28:A30"/>
    <mergeCell ref="A31:A34"/>
    <mergeCell ref="A35:A38"/>
    <mergeCell ref="B21:C21"/>
    <mergeCell ref="A1:G1"/>
    <mergeCell ref="E10:F10"/>
    <mergeCell ref="E11:F11"/>
    <mergeCell ref="A9:D9"/>
    <mergeCell ref="E9:G9"/>
    <mergeCell ref="A21:A22"/>
    <mergeCell ref="D21:E22"/>
    <mergeCell ref="F21:G21"/>
    <mergeCell ref="D23:E23"/>
    <mergeCell ref="A2:C2"/>
    <mergeCell ref="B3:G3"/>
    <mergeCell ref="B4:G4"/>
    <mergeCell ref="B5:G5"/>
    <mergeCell ref="B6:G6"/>
    <mergeCell ref="B7:G7"/>
    <mergeCell ref="B8:G8"/>
    <mergeCell ref="A43:A45"/>
    <mergeCell ref="D24:E24"/>
    <mergeCell ref="D25:E25"/>
    <mergeCell ref="D26:E26"/>
    <mergeCell ref="D27:E27"/>
    <mergeCell ref="A49:A51"/>
    <mergeCell ref="D40:E40"/>
    <mergeCell ref="D41:E41"/>
    <mergeCell ref="A39:A41"/>
    <mergeCell ref="D28:E28"/>
    <mergeCell ref="D29:E29"/>
    <mergeCell ref="D30:E30"/>
    <mergeCell ref="D31:E31"/>
    <mergeCell ref="D32:E32"/>
    <mergeCell ref="D33:E33"/>
    <mergeCell ref="D34:E34"/>
    <mergeCell ref="D35:E35"/>
  </mergeCells>
  <phoneticPr fontId="4" type="noConversion"/>
  <pageMargins left="0.25" right="0.25" top="0.75000000000000011" bottom="0.75000000000000011" header="0.30000000000000004" footer="0.30000000000000004"/>
  <pageSetup paperSize="9" scale="92" fitToHeight="2" orientation="portrait" copies="2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Yannick Bravo</dc:creator>
  <cp:keywords/>
  <dc:description/>
  <cp:lastModifiedBy>Charlotte Fougeront</cp:lastModifiedBy>
  <cp:revision/>
  <dcterms:created xsi:type="dcterms:W3CDTF">2015-05-25T19:23:49Z</dcterms:created>
  <dcterms:modified xsi:type="dcterms:W3CDTF">2021-03-07T22:46:30Z</dcterms:modified>
  <cp:category/>
  <cp:contentStatus/>
</cp:coreProperties>
</file>