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A7DC3A35-28FF-4345-AE50-0703E44A99D0}" xr6:coauthVersionLast="43" xr6:coauthVersionMax="43" xr10:uidLastSave="{00000000-0000-0000-0000-000000000000}"/>
  <bookViews>
    <workbookView xWindow="30320" yWindow="3680" windowWidth="17080" windowHeight="33320" tabRatio="500" xr2:uid="{00000000-000D-0000-FFFF-FFFF00000000}"/>
  </bookViews>
  <sheets>
    <sheet name="Feuil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74" i="1"/>
  <c r="F74" i="1"/>
  <c r="F72" i="1"/>
  <c r="E72" i="1"/>
  <c r="F65" i="1"/>
  <c r="E63" i="1"/>
  <c r="E55" i="1"/>
  <c r="F53" i="1"/>
  <c r="E53" i="1"/>
  <c r="E36" i="1"/>
  <c r="E34" i="1"/>
  <c r="F32" i="1"/>
  <c r="F29" i="1"/>
  <c r="E21" i="1"/>
  <c r="F22" i="1"/>
  <c r="F18" i="1"/>
  <c r="E18" i="1"/>
  <c r="E14" i="1"/>
  <c r="F16" i="1"/>
  <c r="F15" i="1"/>
  <c r="F11" i="1"/>
  <c r="E11" i="1"/>
  <c r="E19" i="1"/>
  <c r="F70" i="1"/>
  <c r="E70" i="1"/>
  <c r="E57" i="1"/>
  <c r="F58" i="1"/>
  <c r="F56" i="1"/>
  <c r="E44" i="1"/>
  <c r="E43" i="1"/>
  <c r="E52" i="1"/>
  <c r="F47" i="1"/>
  <c r="F42" i="1"/>
  <c r="F41" i="1"/>
  <c r="F38" i="1"/>
  <c r="E38" i="1"/>
  <c r="F37" i="1"/>
  <c r="F19" i="1"/>
  <c r="E25" i="1"/>
  <c r="E24" i="1"/>
  <c r="F17" i="1"/>
  <c r="E17" i="1"/>
  <c r="E9" i="1"/>
  <c r="E8" i="1"/>
  <c r="F10" i="1"/>
  <c r="E6" i="1"/>
</calcChain>
</file>

<file path=xl/sharedStrings.xml><?xml version="1.0" encoding="utf-8"?>
<sst xmlns="http://schemas.openxmlformats.org/spreadsheetml/2006/main" count="228" uniqueCount="92">
  <si>
    <t>no</t>
  </si>
  <si>
    <t>Comptes</t>
  </si>
  <si>
    <t>Libellé</t>
  </si>
  <si>
    <t>Montants</t>
  </si>
  <si>
    <t>Débit</t>
  </si>
  <si>
    <t>Crédit</t>
  </si>
  <si>
    <t>Frais d'achats</t>
  </si>
  <si>
    <t>-</t>
  </si>
  <si>
    <t>4500 x 5 x 90 / 100 x 360</t>
  </si>
  <si>
    <t>Produits d'immeuble</t>
  </si>
  <si>
    <t>Achats march.</t>
  </si>
  <si>
    <t>4000 x 1.10</t>
  </si>
  <si>
    <t>300 x 1.10</t>
  </si>
  <si>
    <t>rien à comptabiliser</t>
  </si>
  <si>
    <t>Banque</t>
  </si>
  <si>
    <t>montant payé = 99%</t>
  </si>
  <si>
    <t>montant dû = 100 %</t>
  </si>
  <si>
    <t>Produits financiers</t>
  </si>
  <si>
    <t>Frais juridiques</t>
  </si>
  <si>
    <t>C. douteuses</t>
  </si>
  <si>
    <t>3000 x 1.10</t>
  </si>
  <si>
    <t>TVA Due</t>
  </si>
  <si>
    <t>Poste</t>
  </si>
  <si>
    <t>Ventes Marchandises</t>
  </si>
  <si>
    <t>TVA due</t>
  </si>
  <si>
    <t>Frais d'expédition</t>
  </si>
  <si>
    <t>TVA à récupérer s/ march. - IPM</t>
  </si>
  <si>
    <t>3000 x 1.04</t>
  </si>
  <si>
    <t>annuité = total</t>
  </si>
  <si>
    <t>Charges immeubles</t>
  </si>
  <si>
    <t>Dette hypo.</t>
  </si>
  <si>
    <t>1000000 x 1.25 %</t>
  </si>
  <si>
    <t>50000 - 12500</t>
  </si>
  <si>
    <t>Caisse</t>
  </si>
  <si>
    <t>Stock Marchandise</t>
  </si>
  <si>
    <t>extourne</t>
  </si>
  <si>
    <t>C. Clients</t>
  </si>
  <si>
    <t>Placements</t>
  </si>
  <si>
    <t>IA à récupérer</t>
  </si>
  <si>
    <t>Pertes sur clients</t>
  </si>
  <si>
    <t>Intérêts bancaires</t>
  </si>
  <si>
    <t>100000 x 1.5 x 90 / 100 x 360</t>
  </si>
  <si>
    <t>Produits exceptionnels</t>
  </si>
  <si>
    <t>2500 = 108 % / 8 % = X</t>
  </si>
  <si>
    <t>2500 = 108 % / 100 % = X</t>
  </si>
  <si>
    <t>9000 x 1.05</t>
  </si>
  <si>
    <t>Charges financières</t>
  </si>
  <si>
    <t>3000 x 2.5 %</t>
  </si>
  <si>
    <t>9000 x 3% x 1.03</t>
  </si>
  <si>
    <t>9000 x 97% x 1.03</t>
  </si>
  <si>
    <t>Mobilier</t>
  </si>
  <si>
    <t>TVA à récupérer s/ invest. - IPI</t>
  </si>
  <si>
    <t>Charge financière</t>
  </si>
  <si>
    <t>Différence de change 9000 x 0,02</t>
  </si>
  <si>
    <t>on paie 4000 x 1.09</t>
  </si>
  <si>
    <t>on avait comptabilisé 4000 x 1.05</t>
  </si>
  <si>
    <t>900 = 102.5 % / 100% = X</t>
  </si>
  <si>
    <t>900 = 102.5 % / 2.5% = X</t>
  </si>
  <si>
    <t>différence</t>
  </si>
  <si>
    <t>Frais véhicules</t>
  </si>
  <si>
    <t>Loyer</t>
  </si>
  <si>
    <t>Acomptes de clients</t>
  </si>
  <si>
    <t>Décompte TVA</t>
  </si>
  <si>
    <t>Cumul d'amortissements s/ immeuble</t>
  </si>
  <si>
    <t>CCA</t>
  </si>
  <si>
    <t>Primes d'assurances</t>
  </si>
  <si>
    <t>Amortissements</t>
  </si>
  <si>
    <t>Produits d'immeubles</t>
  </si>
  <si>
    <t>PCA</t>
  </si>
  <si>
    <t>Loyer de Philippe reçu d'avance</t>
  </si>
  <si>
    <t>Achats marchandises</t>
  </si>
  <si>
    <t>PARO / Correction</t>
  </si>
  <si>
    <t>Créanciers</t>
  </si>
  <si>
    <t>Débiteurs</t>
  </si>
  <si>
    <t>4300 x 7.7% x 1.12</t>
  </si>
  <si>
    <t>34800 - 34452 = 107.7%, X = 100%</t>
  </si>
  <si>
    <t>34800 - 34452 = 107.7%, X = 7.7%</t>
  </si>
  <si>
    <t>3000 x 1.07 x 7.7%</t>
  </si>
  <si>
    <t>300 x 7.7%</t>
  </si>
  <si>
    <t>2000 x 7.7%</t>
  </si>
  <si>
    <t>1000 x 1,10 x 7.7%</t>
  </si>
  <si>
    <t>34000 x 7.7%</t>
  </si>
  <si>
    <t>2246.40 = 107.7%, X = 100%</t>
  </si>
  <si>
    <t>60'000 x 1%</t>
  </si>
  <si>
    <t>600 x 35%</t>
  </si>
  <si>
    <t>600 x 65%</t>
  </si>
  <si>
    <t>2000 x 1,077 + 200</t>
  </si>
  <si>
    <t>9000 x 107.7 %</t>
  </si>
  <si>
    <t>10000 x 1.077 x 25%</t>
  </si>
  <si>
    <t>2'328'000 = 97% (déjà amorti en 2017). X = 3%</t>
  </si>
  <si>
    <t>54000 - TVA = 50139,30 x 20%</t>
  </si>
  <si>
    <t>Trouver un compte qui va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</si>
</sst>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rgb="FF000000"/>
      <name val="Helvetica"/>
      <family val="2"/>
    </font>
    <font>
      <sz val="9"/>
      <color theme="1"/>
      <name val="Helvetica"/>
      <family val="2"/>
    </font>
    <font>
      <sz val="9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9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zoomScale="125" workbookViewId="0">
      <selection activeCell="D28" sqref="D28"/>
    </sheetView>
  </sheetViews>
  <sheetFormatPr baseColWidth="10" defaultRowHeight="12" x14ac:dyDescent="0.15"/>
  <cols>
    <col min="1" max="1" width="3.5" style="1" bestFit="1" customWidth="1"/>
    <col min="2" max="3" width="16.83203125" style="1" customWidth="1"/>
    <col min="4" max="4" width="29.6640625" style="1" customWidth="1"/>
    <col min="5" max="6" width="11.5" style="1" bestFit="1" customWidth="1"/>
    <col min="7" max="16384" width="10.83203125" style="1"/>
  </cols>
  <sheetData>
    <row r="1" spans="1:6" x14ac:dyDescent="0.15">
      <c r="A1" s="9" t="s">
        <v>71</v>
      </c>
      <c r="B1" s="9"/>
      <c r="C1" s="9"/>
      <c r="D1" s="9"/>
      <c r="E1" s="9"/>
      <c r="F1" s="9"/>
    </row>
    <row r="2" spans="1:6" x14ac:dyDescent="0.15">
      <c r="A2" s="10" t="s">
        <v>0</v>
      </c>
      <c r="B2" s="10" t="s">
        <v>1</v>
      </c>
      <c r="C2" s="10"/>
      <c r="D2" s="10" t="s">
        <v>2</v>
      </c>
      <c r="E2" s="10" t="s">
        <v>3</v>
      </c>
      <c r="F2" s="10"/>
    </row>
    <row r="3" spans="1:6" ht="13" x14ac:dyDescent="0.15">
      <c r="A3" s="10"/>
      <c r="B3" s="2" t="s">
        <v>4</v>
      </c>
      <c r="C3" s="2" t="s">
        <v>5</v>
      </c>
      <c r="D3" s="10"/>
      <c r="E3" s="2" t="s">
        <v>4</v>
      </c>
      <c r="F3" s="2" t="s">
        <v>5</v>
      </c>
    </row>
    <row r="4" spans="1:6" ht="13" x14ac:dyDescent="0.15">
      <c r="A4" s="8">
        <v>1</v>
      </c>
      <c r="B4" s="3" t="s">
        <v>7</v>
      </c>
      <c r="C4" s="3" t="s">
        <v>17</v>
      </c>
      <c r="D4" s="3" t="s">
        <v>8</v>
      </c>
      <c r="E4" s="4" t="s">
        <v>7</v>
      </c>
      <c r="F4" s="4">
        <v>56.25</v>
      </c>
    </row>
    <row r="5" spans="1:6" ht="13" x14ac:dyDescent="0.15">
      <c r="A5" s="8"/>
      <c r="B5" s="3" t="s">
        <v>7</v>
      </c>
      <c r="C5" s="3" t="s">
        <v>73</v>
      </c>
      <c r="D5" s="3"/>
      <c r="E5" s="4" t="s">
        <v>7</v>
      </c>
      <c r="F5" s="4">
        <v>4500</v>
      </c>
    </row>
    <row r="6" spans="1:6" ht="13" x14ac:dyDescent="0.15">
      <c r="A6" s="8"/>
      <c r="B6" s="3" t="s">
        <v>19</v>
      </c>
      <c r="C6" s="3" t="s">
        <v>7</v>
      </c>
      <c r="D6" s="3"/>
      <c r="E6" s="4">
        <f>F4+F5</f>
        <v>4556.25</v>
      </c>
      <c r="F6" s="4" t="s">
        <v>7</v>
      </c>
    </row>
    <row r="7" spans="1:6" ht="13" x14ac:dyDescent="0.15">
      <c r="A7" s="3">
        <v>2</v>
      </c>
      <c r="B7" s="3" t="s">
        <v>14</v>
      </c>
      <c r="C7" s="3" t="s">
        <v>9</v>
      </c>
      <c r="D7" s="3"/>
      <c r="E7" s="4">
        <v>9000</v>
      </c>
      <c r="F7" s="4">
        <v>9000</v>
      </c>
    </row>
    <row r="8" spans="1:6" ht="13" x14ac:dyDescent="0.15">
      <c r="A8" s="8">
        <v>3</v>
      </c>
      <c r="B8" s="3" t="s">
        <v>10</v>
      </c>
      <c r="C8" s="3" t="s">
        <v>7</v>
      </c>
      <c r="D8" s="3" t="s">
        <v>11</v>
      </c>
      <c r="E8" s="4">
        <f>4000*1.1</f>
        <v>4400</v>
      </c>
      <c r="F8" s="4" t="s">
        <v>7</v>
      </c>
    </row>
    <row r="9" spans="1:6" ht="13" x14ac:dyDescent="0.15">
      <c r="A9" s="8"/>
      <c r="B9" s="3" t="s">
        <v>6</v>
      </c>
      <c r="C9" s="3" t="s">
        <v>7</v>
      </c>
      <c r="D9" s="3" t="s">
        <v>12</v>
      </c>
      <c r="E9" s="4">
        <f>300*1.1</f>
        <v>330</v>
      </c>
      <c r="F9" s="4" t="s">
        <v>7</v>
      </c>
    </row>
    <row r="10" spans="1:6" ht="13" x14ac:dyDescent="0.15">
      <c r="A10" s="8"/>
      <c r="B10" s="3" t="s">
        <v>7</v>
      </c>
      <c r="C10" s="3" t="s">
        <v>72</v>
      </c>
      <c r="D10" s="3"/>
      <c r="E10" s="4" t="s">
        <v>7</v>
      </c>
      <c r="F10" s="4">
        <f>E9+E8</f>
        <v>4730</v>
      </c>
    </row>
    <row r="11" spans="1:6" ht="26" x14ac:dyDescent="0.15">
      <c r="A11" s="8"/>
      <c r="B11" s="3" t="s">
        <v>26</v>
      </c>
      <c r="C11" s="3" t="s">
        <v>72</v>
      </c>
      <c r="D11" s="3" t="s">
        <v>74</v>
      </c>
      <c r="E11" s="4">
        <f>MROUND(4300*7.7/100*1.12,0.05)</f>
        <v>370.85</v>
      </c>
      <c r="F11" s="4">
        <f>MROUND(4300*7.7/100*1.12,0.05)</f>
        <v>370.85</v>
      </c>
    </row>
    <row r="12" spans="1:6" x14ac:dyDescent="0.15">
      <c r="A12" s="3">
        <v>4</v>
      </c>
      <c r="B12" s="8" t="s">
        <v>13</v>
      </c>
      <c r="C12" s="8"/>
      <c r="D12" s="8"/>
      <c r="E12" s="8"/>
      <c r="F12" s="8"/>
    </row>
    <row r="13" spans="1:6" ht="13" x14ac:dyDescent="0.15">
      <c r="A13" s="8">
        <v>5</v>
      </c>
      <c r="B13" s="3"/>
      <c r="C13" s="3" t="s">
        <v>14</v>
      </c>
      <c r="D13" s="3" t="s">
        <v>15</v>
      </c>
      <c r="E13" s="4"/>
      <c r="F13" s="4">
        <v>34452</v>
      </c>
    </row>
    <row r="14" spans="1:6" ht="13" x14ac:dyDescent="0.15">
      <c r="A14" s="8"/>
      <c r="B14" s="3" t="s">
        <v>72</v>
      </c>
      <c r="C14" s="3"/>
      <c r="D14" s="3" t="s">
        <v>16</v>
      </c>
      <c r="E14" s="4">
        <f>F13*100/99</f>
        <v>34800</v>
      </c>
      <c r="F14" s="4"/>
    </row>
    <row r="15" spans="1:6" ht="13" x14ac:dyDescent="0.15">
      <c r="A15" s="8"/>
      <c r="B15" s="3" t="s">
        <v>7</v>
      </c>
      <c r="C15" s="3" t="s">
        <v>17</v>
      </c>
      <c r="D15" s="3" t="s">
        <v>75</v>
      </c>
      <c r="E15" s="4"/>
      <c r="F15" s="4">
        <f>MROUND((E14-F13)/1.077,0.05)</f>
        <v>323.10000000000002</v>
      </c>
    </row>
    <row r="16" spans="1:6" ht="26" x14ac:dyDescent="0.15">
      <c r="A16" s="8"/>
      <c r="B16" s="3" t="s">
        <v>7</v>
      </c>
      <c r="C16" s="3" t="s">
        <v>26</v>
      </c>
      <c r="D16" s="3" t="s">
        <v>76</v>
      </c>
      <c r="E16" s="4"/>
      <c r="F16" s="4">
        <f>MROUND((E14-F13)/1.077*0.077,0.05)</f>
        <v>24.900000000000002</v>
      </c>
    </row>
    <row r="17" spans="1:6" ht="13" x14ac:dyDescent="0.15">
      <c r="A17" s="8">
        <v>6</v>
      </c>
      <c r="B17" s="5" t="s">
        <v>18</v>
      </c>
      <c r="C17" s="5" t="s">
        <v>22</v>
      </c>
      <c r="D17" s="5" t="s">
        <v>20</v>
      </c>
      <c r="E17" s="4">
        <f>3000*1.1</f>
        <v>3300.0000000000005</v>
      </c>
      <c r="F17" s="4">
        <f>3000*1.1</f>
        <v>3300.0000000000005</v>
      </c>
    </row>
    <row r="18" spans="1:6" ht="26" x14ac:dyDescent="0.15">
      <c r="A18" s="8"/>
      <c r="B18" s="3" t="s">
        <v>51</v>
      </c>
      <c r="C18" s="5" t="s">
        <v>21</v>
      </c>
      <c r="D18" s="5" t="s">
        <v>77</v>
      </c>
      <c r="E18" s="4">
        <f>MROUND(3000*1.07*0.077,0.05)</f>
        <v>247.15</v>
      </c>
      <c r="F18" s="4">
        <f>MROUND(3000*1.07*0.077,0.05)</f>
        <v>247.15</v>
      </c>
    </row>
    <row r="19" spans="1:6" ht="13" x14ac:dyDescent="0.15">
      <c r="A19" s="8">
        <v>7</v>
      </c>
      <c r="B19" s="5" t="s">
        <v>73</v>
      </c>
      <c r="C19" s="5" t="s">
        <v>23</v>
      </c>
      <c r="D19" s="5" t="s">
        <v>27</v>
      </c>
      <c r="E19" s="4">
        <f>3000*1.04</f>
        <v>3120</v>
      </c>
      <c r="F19" s="4">
        <f>3000*1.04</f>
        <v>3120</v>
      </c>
    </row>
    <row r="20" spans="1:6" ht="13" x14ac:dyDescent="0.15">
      <c r="A20" s="8"/>
      <c r="B20" s="5" t="s">
        <v>25</v>
      </c>
      <c r="C20" s="5" t="s">
        <v>7</v>
      </c>
      <c r="D20" s="3"/>
      <c r="E20" s="4">
        <v>300</v>
      </c>
      <c r="F20" s="4" t="s">
        <v>7</v>
      </c>
    </row>
    <row r="21" spans="1:6" ht="26" x14ac:dyDescent="0.15">
      <c r="A21" s="8"/>
      <c r="B21" s="7" t="s">
        <v>51</v>
      </c>
      <c r="C21" s="5" t="s">
        <v>7</v>
      </c>
      <c r="D21" s="5" t="s">
        <v>78</v>
      </c>
      <c r="E21" s="4">
        <f>300*7.7/100</f>
        <v>23.1</v>
      </c>
      <c r="F21" s="4" t="s">
        <v>7</v>
      </c>
    </row>
    <row r="22" spans="1:6" ht="13" x14ac:dyDescent="0.15">
      <c r="A22" s="8"/>
      <c r="B22" s="5" t="s">
        <v>7</v>
      </c>
      <c r="C22" s="5" t="s">
        <v>33</v>
      </c>
      <c r="D22" s="3"/>
      <c r="E22" s="4" t="s">
        <v>7</v>
      </c>
      <c r="F22" s="4">
        <f>E20+E21</f>
        <v>323.10000000000002</v>
      </c>
    </row>
    <row r="23" spans="1:6" ht="13" x14ac:dyDescent="0.15">
      <c r="A23" s="8">
        <v>8</v>
      </c>
      <c r="B23" s="5" t="s">
        <v>7</v>
      </c>
      <c r="C23" s="5" t="s">
        <v>14</v>
      </c>
      <c r="D23" s="5" t="s">
        <v>28</v>
      </c>
      <c r="E23" s="4"/>
      <c r="F23" s="4">
        <v>50000</v>
      </c>
    </row>
    <row r="24" spans="1:6" ht="13" x14ac:dyDescent="0.15">
      <c r="A24" s="8"/>
      <c r="B24" s="5" t="s">
        <v>29</v>
      </c>
      <c r="C24" s="5" t="s">
        <v>7</v>
      </c>
      <c r="D24" s="3" t="s">
        <v>31</v>
      </c>
      <c r="E24" s="4">
        <f>1000000*1.25/100</f>
        <v>12500</v>
      </c>
      <c r="F24" s="4" t="s">
        <v>7</v>
      </c>
    </row>
    <row r="25" spans="1:6" ht="13" x14ac:dyDescent="0.15">
      <c r="A25" s="8"/>
      <c r="B25" s="5" t="s">
        <v>30</v>
      </c>
      <c r="C25" s="5" t="s">
        <v>7</v>
      </c>
      <c r="D25" s="5" t="s">
        <v>32</v>
      </c>
      <c r="E25" s="4">
        <f>37500</f>
        <v>37500</v>
      </c>
      <c r="F25" s="4" t="s">
        <v>7</v>
      </c>
    </row>
    <row r="26" spans="1:6" ht="13" x14ac:dyDescent="0.15">
      <c r="A26" s="8">
        <v>9</v>
      </c>
      <c r="B26" s="5" t="s">
        <v>33</v>
      </c>
      <c r="C26" s="5" t="s">
        <v>34</v>
      </c>
      <c r="D26" s="3" t="s">
        <v>35</v>
      </c>
      <c r="E26" s="4">
        <v>1000</v>
      </c>
      <c r="F26" s="4">
        <v>1000</v>
      </c>
    </row>
    <row r="27" spans="1:6" ht="13" x14ac:dyDescent="0.15">
      <c r="A27" s="8"/>
      <c r="B27" s="5" t="s">
        <v>33</v>
      </c>
      <c r="C27" s="5" t="s">
        <v>36</v>
      </c>
      <c r="D27" s="3"/>
      <c r="E27" s="4">
        <v>1077</v>
      </c>
      <c r="F27" s="4">
        <v>1077</v>
      </c>
    </row>
    <row r="28" spans="1:6" ht="13" x14ac:dyDescent="0.15">
      <c r="A28" s="8">
        <v>10</v>
      </c>
      <c r="B28" s="5" t="s">
        <v>14</v>
      </c>
      <c r="C28" s="5" t="s">
        <v>37</v>
      </c>
      <c r="D28" s="3" t="s">
        <v>91</v>
      </c>
      <c r="E28" s="4">
        <v>60000</v>
      </c>
      <c r="F28" s="6">
        <v>60000</v>
      </c>
    </row>
    <row r="29" spans="1:6" ht="13" x14ac:dyDescent="0.15">
      <c r="A29" s="8"/>
      <c r="B29" s="5" t="s">
        <v>7</v>
      </c>
      <c r="C29" s="5" t="s">
        <v>17</v>
      </c>
      <c r="D29" s="3" t="s">
        <v>83</v>
      </c>
      <c r="E29" s="4" t="s">
        <v>7</v>
      </c>
      <c r="F29" s="4">
        <f>60000*0.01</f>
        <v>600</v>
      </c>
    </row>
    <row r="30" spans="1:6" ht="13" x14ac:dyDescent="0.15">
      <c r="A30" s="8"/>
      <c r="B30" s="5" t="s">
        <v>14</v>
      </c>
      <c r="C30" s="5" t="s">
        <v>7</v>
      </c>
      <c r="D30" s="3" t="s">
        <v>85</v>
      </c>
      <c r="E30" s="4">
        <v>390</v>
      </c>
      <c r="F30" s="4" t="s">
        <v>7</v>
      </c>
    </row>
    <row r="31" spans="1:6" ht="13" x14ac:dyDescent="0.15">
      <c r="A31" s="8"/>
      <c r="B31" s="5" t="s">
        <v>38</v>
      </c>
      <c r="C31" s="5" t="s">
        <v>7</v>
      </c>
      <c r="D31" s="7" t="s">
        <v>84</v>
      </c>
      <c r="E31" s="4">
        <f>600*0.35</f>
        <v>210</v>
      </c>
      <c r="F31" s="4" t="s">
        <v>7</v>
      </c>
    </row>
    <row r="32" spans="1:6" ht="13" x14ac:dyDescent="0.15">
      <c r="A32" s="8">
        <v>11</v>
      </c>
      <c r="B32" s="5" t="s">
        <v>7</v>
      </c>
      <c r="C32" s="5" t="s">
        <v>36</v>
      </c>
      <c r="D32" s="5" t="s">
        <v>86</v>
      </c>
      <c r="E32" s="4" t="s">
        <v>7</v>
      </c>
      <c r="F32" s="4">
        <f>MROUND(2000*1.077+200,0.05)</f>
        <v>2354</v>
      </c>
    </row>
    <row r="33" spans="1:6" ht="13" x14ac:dyDescent="0.15">
      <c r="A33" s="8"/>
      <c r="B33" s="5" t="s">
        <v>39</v>
      </c>
      <c r="C33" s="5" t="s">
        <v>7</v>
      </c>
      <c r="D33" s="3"/>
      <c r="E33" s="6">
        <v>2200</v>
      </c>
      <c r="F33" s="4" t="s">
        <v>7</v>
      </c>
    </row>
    <row r="34" spans="1:6" ht="13" x14ac:dyDescent="0.15">
      <c r="A34" s="8"/>
      <c r="B34" s="5" t="s">
        <v>24</v>
      </c>
      <c r="C34" s="5" t="s">
        <v>7</v>
      </c>
      <c r="D34" s="5" t="s">
        <v>79</v>
      </c>
      <c r="E34" s="4">
        <f>2000*0.077</f>
        <v>154</v>
      </c>
      <c r="F34" s="6" t="s">
        <v>7</v>
      </c>
    </row>
    <row r="35" spans="1:6" ht="13" x14ac:dyDescent="0.15">
      <c r="A35" s="8">
        <v>12</v>
      </c>
      <c r="B35" s="5" t="s">
        <v>6</v>
      </c>
      <c r="C35" s="5" t="s">
        <v>7</v>
      </c>
      <c r="D35" s="3"/>
      <c r="E35" s="6">
        <v>40</v>
      </c>
      <c r="F35" s="6" t="s">
        <v>7</v>
      </c>
    </row>
    <row r="36" spans="1:6" ht="26" x14ac:dyDescent="0.15">
      <c r="A36" s="8"/>
      <c r="B36" s="5" t="s">
        <v>26</v>
      </c>
      <c r="C36" s="5" t="s">
        <v>7</v>
      </c>
      <c r="D36" s="5" t="s">
        <v>80</v>
      </c>
      <c r="E36" s="4">
        <f>1000*1.1*0.077</f>
        <v>84.7</v>
      </c>
      <c r="F36" s="6" t="s">
        <v>7</v>
      </c>
    </row>
    <row r="37" spans="1:6" ht="13" x14ac:dyDescent="0.15">
      <c r="A37" s="8"/>
      <c r="B37" s="5" t="s">
        <v>7</v>
      </c>
      <c r="C37" s="3" t="s">
        <v>72</v>
      </c>
      <c r="D37" s="3"/>
      <c r="E37" s="4" t="s">
        <v>7</v>
      </c>
      <c r="F37" s="4">
        <f>E36+E35</f>
        <v>124.7</v>
      </c>
    </row>
    <row r="38" spans="1:6" ht="13" x14ac:dyDescent="0.15">
      <c r="A38" s="3">
        <v>13</v>
      </c>
      <c r="B38" s="5" t="s">
        <v>40</v>
      </c>
      <c r="C38" s="5" t="s">
        <v>14</v>
      </c>
      <c r="D38" s="3" t="s">
        <v>41</v>
      </c>
      <c r="E38" s="4">
        <f>100000*1.5*90/36000</f>
        <v>375</v>
      </c>
      <c r="F38" s="4">
        <f>100000*1.5*90/36000</f>
        <v>375</v>
      </c>
    </row>
    <row r="39" spans="1:6" ht="13" x14ac:dyDescent="0.15">
      <c r="A39" s="8">
        <v>14</v>
      </c>
      <c r="B39" s="5" t="s">
        <v>14</v>
      </c>
      <c r="C39" s="5" t="s">
        <v>7</v>
      </c>
      <c r="D39" s="3"/>
      <c r="E39" s="4">
        <v>2500</v>
      </c>
      <c r="F39" s="6" t="s">
        <v>7</v>
      </c>
    </row>
    <row r="40" spans="1:6" ht="13" x14ac:dyDescent="0.15">
      <c r="A40" s="8"/>
      <c r="B40" s="5" t="s">
        <v>7</v>
      </c>
      <c r="C40" s="5" t="s">
        <v>21</v>
      </c>
      <c r="D40" s="3" t="s">
        <v>43</v>
      </c>
      <c r="E40" s="4" t="s">
        <v>7</v>
      </c>
      <c r="F40" s="4">
        <v>185.2</v>
      </c>
    </row>
    <row r="41" spans="1:6" ht="26" x14ac:dyDescent="0.15">
      <c r="A41" s="8"/>
      <c r="B41" s="5" t="s">
        <v>7</v>
      </c>
      <c r="C41" s="5" t="s">
        <v>42</v>
      </c>
      <c r="D41" s="3" t="s">
        <v>44</v>
      </c>
      <c r="E41" s="4" t="s">
        <v>7</v>
      </c>
      <c r="F41" s="4">
        <f>E39-F40</f>
        <v>2314.8000000000002</v>
      </c>
    </row>
    <row r="42" spans="1:6" ht="13" x14ac:dyDescent="0.15">
      <c r="A42" s="8">
        <v>15</v>
      </c>
      <c r="B42" s="5" t="s">
        <v>7</v>
      </c>
      <c r="C42" s="5" t="s">
        <v>36</v>
      </c>
      <c r="D42" s="3" t="s">
        <v>45</v>
      </c>
      <c r="E42" s="4" t="s">
        <v>7</v>
      </c>
      <c r="F42" s="4">
        <f>9000*1.05</f>
        <v>9450</v>
      </c>
    </row>
    <row r="43" spans="1:6" ht="13" x14ac:dyDescent="0.15">
      <c r="A43" s="8"/>
      <c r="B43" s="5" t="s">
        <v>46</v>
      </c>
      <c r="C43" s="5" t="s">
        <v>7</v>
      </c>
      <c r="D43" s="3" t="s">
        <v>48</v>
      </c>
      <c r="E43" s="4">
        <f>9000*0.03*1.03</f>
        <v>278.10000000000002</v>
      </c>
      <c r="F43" s="4" t="s">
        <v>7</v>
      </c>
    </row>
    <row r="44" spans="1:6" ht="13" x14ac:dyDescent="0.15">
      <c r="A44" s="8"/>
      <c r="B44" s="5" t="s">
        <v>14</v>
      </c>
      <c r="C44" s="5" t="s">
        <v>7</v>
      </c>
      <c r="D44" s="3" t="s">
        <v>49</v>
      </c>
      <c r="E44" s="4">
        <f>9000*0.97*1.03</f>
        <v>8991.9</v>
      </c>
      <c r="F44" s="4" t="s">
        <v>7</v>
      </c>
    </row>
    <row r="45" spans="1:6" ht="13" x14ac:dyDescent="0.15">
      <c r="A45" s="8"/>
      <c r="B45" s="5" t="s">
        <v>52</v>
      </c>
      <c r="C45" s="5" t="s">
        <v>7</v>
      </c>
      <c r="D45" s="3" t="s">
        <v>53</v>
      </c>
      <c r="E45" s="4">
        <v>180</v>
      </c>
      <c r="F45" s="4" t="s">
        <v>7</v>
      </c>
    </row>
    <row r="46" spans="1:6" ht="13" x14ac:dyDescent="0.15">
      <c r="A46" s="8">
        <v>16</v>
      </c>
      <c r="B46" s="5" t="s">
        <v>7</v>
      </c>
      <c r="C46" s="5" t="s">
        <v>23</v>
      </c>
      <c r="D46" s="3"/>
      <c r="E46" s="6" t="s">
        <v>7</v>
      </c>
      <c r="F46" s="4">
        <v>3000</v>
      </c>
    </row>
    <row r="47" spans="1:6" ht="13" x14ac:dyDescent="0.15">
      <c r="A47" s="8"/>
      <c r="B47" s="5" t="s">
        <v>7</v>
      </c>
      <c r="C47" s="5" t="s">
        <v>21</v>
      </c>
      <c r="D47" s="5" t="s">
        <v>47</v>
      </c>
      <c r="E47" s="6" t="s">
        <v>7</v>
      </c>
      <c r="F47" s="4">
        <f>3000*0.025</f>
        <v>75</v>
      </c>
    </row>
    <row r="48" spans="1:6" ht="13" x14ac:dyDescent="0.15">
      <c r="A48" s="8"/>
      <c r="B48" s="5" t="s">
        <v>36</v>
      </c>
      <c r="C48" s="5" t="s">
        <v>7</v>
      </c>
      <c r="D48" s="3"/>
      <c r="E48" s="4">
        <v>3075</v>
      </c>
      <c r="F48" s="4" t="s">
        <v>7</v>
      </c>
    </row>
    <row r="49" spans="1:6" ht="13" x14ac:dyDescent="0.15">
      <c r="A49" s="8">
        <v>17</v>
      </c>
      <c r="B49" s="5" t="s">
        <v>7</v>
      </c>
      <c r="C49" s="5" t="s">
        <v>36</v>
      </c>
      <c r="D49" s="3"/>
      <c r="E49" s="6" t="s">
        <v>7</v>
      </c>
      <c r="F49" s="4">
        <v>1200</v>
      </c>
    </row>
    <row r="50" spans="1:6" ht="13" x14ac:dyDescent="0.15">
      <c r="A50" s="8"/>
      <c r="B50" s="5" t="s">
        <v>22</v>
      </c>
      <c r="C50" s="5" t="s">
        <v>7</v>
      </c>
      <c r="D50" s="3"/>
      <c r="E50" s="4">
        <v>300</v>
      </c>
      <c r="F50" s="4" t="s">
        <v>7</v>
      </c>
    </row>
    <row r="51" spans="1:6" ht="13" x14ac:dyDescent="0.15">
      <c r="A51" s="8"/>
      <c r="B51" s="5" t="s">
        <v>39</v>
      </c>
      <c r="C51" s="5" t="s">
        <v>7</v>
      </c>
      <c r="D51" s="3" t="s">
        <v>56</v>
      </c>
      <c r="E51" s="4">
        <v>878.05</v>
      </c>
      <c r="F51" s="4" t="s">
        <v>7</v>
      </c>
    </row>
    <row r="52" spans="1:6" ht="13" x14ac:dyDescent="0.15">
      <c r="A52" s="8"/>
      <c r="B52" s="5" t="s">
        <v>21</v>
      </c>
      <c r="C52" s="5" t="s">
        <v>7</v>
      </c>
      <c r="D52" s="3" t="s">
        <v>57</v>
      </c>
      <c r="E52" s="4">
        <f>900-E51</f>
        <v>21.950000000000045</v>
      </c>
      <c r="F52" s="4" t="s">
        <v>7</v>
      </c>
    </row>
    <row r="53" spans="1:6" ht="13" x14ac:dyDescent="0.15">
      <c r="A53" s="3">
        <v>18</v>
      </c>
      <c r="B53" s="5" t="s">
        <v>29</v>
      </c>
      <c r="C53" s="5" t="s">
        <v>14</v>
      </c>
      <c r="D53" s="3" t="s">
        <v>87</v>
      </c>
      <c r="E53" s="4">
        <f>9000*1.077</f>
        <v>9693</v>
      </c>
      <c r="F53" s="4">
        <f>9000*1.077</f>
        <v>9693</v>
      </c>
    </row>
    <row r="54" spans="1:6" ht="13" x14ac:dyDescent="0.15">
      <c r="A54" s="8">
        <v>19</v>
      </c>
      <c r="B54" s="5" t="s">
        <v>50</v>
      </c>
      <c r="C54" s="5" t="s">
        <v>7</v>
      </c>
      <c r="D54" s="3"/>
      <c r="E54" s="4">
        <v>34000</v>
      </c>
      <c r="F54" s="6" t="s">
        <v>7</v>
      </c>
    </row>
    <row r="55" spans="1:6" ht="26" x14ac:dyDescent="0.15">
      <c r="A55" s="8"/>
      <c r="B55" s="5" t="s">
        <v>51</v>
      </c>
      <c r="C55" s="5" t="s">
        <v>7</v>
      </c>
      <c r="D55" s="5" t="s">
        <v>81</v>
      </c>
      <c r="E55" s="4">
        <f>34000*0.077</f>
        <v>2618</v>
      </c>
      <c r="F55" s="6" t="s">
        <v>7</v>
      </c>
    </row>
    <row r="56" spans="1:6" ht="13" x14ac:dyDescent="0.15">
      <c r="A56" s="8"/>
      <c r="B56" s="5" t="s">
        <v>7</v>
      </c>
      <c r="C56" s="5" t="s">
        <v>72</v>
      </c>
      <c r="D56" s="3"/>
      <c r="E56" s="4" t="s">
        <v>7</v>
      </c>
      <c r="F56" s="4">
        <f>E54+E55</f>
        <v>36618</v>
      </c>
    </row>
    <row r="57" spans="1:6" ht="13" x14ac:dyDescent="0.15">
      <c r="A57" s="8">
        <v>20</v>
      </c>
      <c r="B57" s="5" t="s">
        <v>72</v>
      </c>
      <c r="C57" s="5" t="s">
        <v>7</v>
      </c>
      <c r="D57" s="5" t="s">
        <v>55</v>
      </c>
      <c r="E57" s="4">
        <f>4000*1.05</f>
        <v>4200</v>
      </c>
      <c r="F57" s="6" t="s">
        <v>7</v>
      </c>
    </row>
    <row r="58" spans="1:6" ht="13" x14ac:dyDescent="0.15">
      <c r="A58" s="8"/>
      <c r="B58" s="5" t="s">
        <v>7</v>
      </c>
      <c r="C58" s="5" t="s">
        <v>14</v>
      </c>
      <c r="D58" s="3" t="s">
        <v>54</v>
      </c>
      <c r="E58" s="4" t="s">
        <v>7</v>
      </c>
      <c r="F58" s="4">
        <f>4000*1.09</f>
        <v>4360</v>
      </c>
    </row>
    <row r="59" spans="1:6" ht="13" x14ac:dyDescent="0.15">
      <c r="A59" s="8"/>
      <c r="B59" s="5" t="s">
        <v>46</v>
      </c>
      <c r="C59" s="5" t="s">
        <v>7</v>
      </c>
      <c r="D59" s="5" t="s">
        <v>58</v>
      </c>
      <c r="E59" s="4">
        <v>160</v>
      </c>
      <c r="F59" s="6" t="s">
        <v>7</v>
      </c>
    </row>
    <row r="60" spans="1:6" ht="13" x14ac:dyDescent="0.15">
      <c r="A60" s="3">
        <v>21</v>
      </c>
      <c r="B60" s="5" t="s">
        <v>59</v>
      </c>
      <c r="C60" s="5" t="s">
        <v>14</v>
      </c>
      <c r="D60" s="3"/>
      <c r="E60" s="4">
        <v>340</v>
      </c>
      <c r="F60" s="4">
        <v>340</v>
      </c>
    </row>
    <row r="61" spans="1:6" ht="13" x14ac:dyDescent="0.15">
      <c r="A61" s="3">
        <v>22</v>
      </c>
      <c r="B61" s="5" t="s">
        <v>33</v>
      </c>
      <c r="C61" s="5" t="s">
        <v>14</v>
      </c>
      <c r="D61" s="3"/>
      <c r="E61" s="4">
        <v>4000</v>
      </c>
      <c r="F61" s="4">
        <v>4000</v>
      </c>
    </row>
    <row r="62" spans="1:6" ht="13" x14ac:dyDescent="0.15">
      <c r="A62" s="3">
        <v>23</v>
      </c>
      <c r="B62" s="5" t="s">
        <v>60</v>
      </c>
      <c r="C62" s="5" t="s">
        <v>9</v>
      </c>
      <c r="D62" s="3"/>
      <c r="E62" s="6">
        <v>2000</v>
      </c>
      <c r="F62" s="4">
        <v>2000</v>
      </c>
    </row>
    <row r="63" spans="1:6" ht="13" x14ac:dyDescent="0.15">
      <c r="A63" s="11">
        <v>24</v>
      </c>
      <c r="B63" s="5" t="s">
        <v>33</v>
      </c>
      <c r="C63" s="5"/>
      <c r="D63" s="3" t="s">
        <v>88</v>
      </c>
      <c r="E63" s="4">
        <f>10770/4</f>
        <v>2692.5</v>
      </c>
      <c r="F63" s="4"/>
    </row>
    <row r="64" spans="1:6" ht="13" x14ac:dyDescent="0.15">
      <c r="A64" s="12"/>
      <c r="B64" s="5"/>
      <c r="C64" s="5" t="s">
        <v>61</v>
      </c>
      <c r="D64" s="3"/>
      <c r="E64" s="4"/>
      <c r="F64" s="4">
        <v>2500</v>
      </c>
    </row>
    <row r="65" spans="1:6" ht="13" x14ac:dyDescent="0.15">
      <c r="A65" s="13"/>
      <c r="B65" s="5"/>
      <c r="C65" s="5" t="s">
        <v>21</v>
      </c>
      <c r="D65" s="3"/>
      <c r="E65" s="4"/>
      <c r="F65" s="4">
        <f>2500*0.077</f>
        <v>192.5</v>
      </c>
    </row>
    <row r="66" spans="1:6" ht="13" x14ac:dyDescent="0.15">
      <c r="A66" s="8">
        <v>25</v>
      </c>
      <c r="B66" s="5" t="s">
        <v>24</v>
      </c>
      <c r="C66" s="5" t="s">
        <v>62</v>
      </c>
      <c r="D66" s="3"/>
      <c r="E66" s="4">
        <v>100000</v>
      </c>
      <c r="F66" s="4">
        <v>100000</v>
      </c>
    </row>
    <row r="67" spans="1:6" ht="26" x14ac:dyDescent="0.15">
      <c r="A67" s="8"/>
      <c r="B67" s="5" t="s">
        <v>62</v>
      </c>
      <c r="C67" s="5" t="s">
        <v>26</v>
      </c>
      <c r="D67" s="3"/>
      <c r="E67" s="4">
        <v>20000</v>
      </c>
      <c r="F67" s="4">
        <v>20000</v>
      </c>
    </row>
    <row r="68" spans="1:6" ht="26" x14ac:dyDescent="0.15">
      <c r="A68" s="8"/>
      <c r="B68" s="5" t="s">
        <v>62</v>
      </c>
      <c r="C68" s="5" t="s">
        <v>51</v>
      </c>
      <c r="D68" s="3"/>
      <c r="E68" s="4">
        <v>30000</v>
      </c>
      <c r="F68" s="4">
        <v>30000</v>
      </c>
    </row>
    <row r="69" spans="1:6" ht="13" x14ac:dyDescent="0.15">
      <c r="A69" s="8"/>
      <c r="B69" s="5" t="s">
        <v>62</v>
      </c>
      <c r="C69" s="5" t="s">
        <v>14</v>
      </c>
      <c r="D69" s="3"/>
      <c r="E69" s="4">
        <v>50000</v>
      </c>
      <c r="F69" s="4">
        <v>50000</v>
      </c>
    </row>
    <row r="70" spans="1:6" ht="39" x14ac:dyDescent="0.15">
      <c r="A70" s="3">
        <v>26</v>
      </c>
      <c r="B70" s="5" t="s">
        <v>29</v>
      </c>
      <c r="C70" s="5" t="s">
        <v>63</v>
      </c>
      <c r="D70" s="3" t="s">
        <v>89</v>
      </c>
      <c r="E70" s="4">
        <f>2328000*3/97</f>
        <v>72000</v>
      </c>
      <c r="F70" s="4">
        <f>2328000*3/97</f>
        <v>72000</v>
      </c>
    </row>
    <row r="71" spans="1:6" ht="13" x14ac:dyDescent="0.15">
      <c r="A71" s="3">
        <v>27</v>
      </c>
      <c r="B71" s="5" t="s">
        <v>64</v>
      </c>
      <c r="C71" s="5" t="s">
        <v>65</v>
      </c>
      <c r="D71" s="3"/>
      <c r="E71" s="4">
        <v>600</v>
      </c>
      <c r="F71" s="4">
        <v>600</v>
      </c>
    </row>
    <row r="72" spans="1:6" ht="13" x14ac:dyDescent="0.15">
      <c r="A72" s="3">
        <v>28</v>
      </c>
      <c r="B72" s="5" t="s">
        <v>66</v>
      </c>
      <c r="C72" s="5" t="s">
        <v>50</v>
      </c>
      <c r="D72" s="3" t="s">
        <v>90</v>
      </c>
      <c r="E72" s="4">
        <f>MROUND(50139.3/5,0.05)</f>
        <v>10027.85</v>
      </c>
      <c r="F72" s="4">
        <f>MROUND(50139.3/5,0.05)</f>
        <v>10027.85</v>
      </c>
    </row>
    <row r="73" spans="1:6" ht="13" x14ac:dyDescent="0.15">
      <c r="A73" s="3">
        <v>29</v>
      </c>
      <c r="B73" s="5" t="s">
        <v>67</v>
      </c>
      <c r="C73" s="5" t="s">
        <v>68</v>
      </c>
      <c r="D73" s="3" t="s">
        <v>69</v>
      </c>
      <c r="E73" s="4">
        <v>1500</v>
      </c>
      <c r="F73" s="4">
        <v>1500</v>
      </c>
    </row>
    <row r="74" spans="1:6" ht="13" x14ac:dyDescent="0.15">
      <c r="A74" s="3">
        <v>30</v>
      </c>
      <c r="B74" s="5" t="s">
        <v>64</v>
      </c>
      <c r="C74" s="5" t="s">
        <v>70</v>
      </c>
      <c r="D74" s="3" t="s">
        <v>82</v>
      </c>
      <c r="E74" s="4">
        <f>MROUND(2246.4*100/107.7,0.05)</f>
        <v>2085.8000000000002</v>
      </c>
      <c r="F74" s="4">
        <f>MROUND(2246.4*100/107.7,0.05)</f>
        <v>2085.8000000000002</v>
      </c>
    </row>
  </sheetData>
  <mergeCells count="24">
    <mergeCell ref="A66:A69"/>
    <mergeCell ref="A17:A18"/>
    <mergeCell ref="A19:A22"/>
    <mergeCell ref="A26:A27"/>
    <mergeCell ref="A23:A25"/>
    <mergeCell ref="A28:A31"/>
    <mergeCell ref="A54:A56"/>
    <mergeCell ref="A57:A59"/>
    <mergeCell ref="A32:A34"/>
    <mergeCell ref="A42:A45"/>
    <mergeCell ref="A39:A41"/>
    <mergeCell ref="A35:A37"/>
    <mergeCell ref="A49:A52"/>
    <mergeCell ref="A46:A48"/>
    <mergeCell ref="A63:A65"/>
    <mergeCell ref="A4:A6"/>
    <mergeCell ref="B12:F12"/>
    <mergeCell ref="A8:A11"/>
    <mergeCell ref="A13:A16"/>
    <mergeCell ref="A1:F1"/>
    <mergeCell ref="E2:F2"/>
    <mergeCell ref="A2:A3"/>
    <mergeCell ref="B2:C2"/>
    <mergeCell ref="D2:D3"/>
  </mergeCells>
  <phoneticPr fontId="1" type="noConversion"/>
  <pageMargins left="0.75" right="0.75" top="1" bottom="1" header="0.5" footer="0.5"/>
  <pageSetup paperSize="9" scale="90" fitToHeight="2" orientation="portrait" horizontalDpi="4294967292" verticalDpi="4294967292"/>
  <rowBreaks count="2" manualBreakCount="2">
    <brk id="34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2019-04-06T06:29:31Z</cp:lastPrinted>
  <dcterms:created xsi:type="dcterms:W3CDTF">2015-06-04T05:25:21Z</dcterms:created>
  <dcterms:modified xsi:type="dcterms:W3CDTF">2019-04-06T06:29:32Z</dcterms:modified>
</cp:coreProperties>
</file>