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xr:revisionPtr revIDLastSave="0" documentId="10_ncr:8100000_{F15101C3-4D64-EB43-B6BD-B41E4FB3950C}" xr6:coauthVersionLast="33" xr6:coauthVersionMax="33" xr10:uidLastSave="{00000000-0000-0000-0000-000000000000}"/>
  <bookViews>
    <workbookView xWindow="3880" yWindow="1680" windowWidth="24000" windowHeight="9640" tabRatio="500" xr2:uid="{00000000-000D-0000-FFFF-FFFF00000000}"/>
  </bookViews>
  <sheets>
    <sheet name="print" sheetId="3" r:id="rId1"/>
    <sheet name="technique" sheetId="1" r:id="rId2"/>
    <sheet name="Feuil1" sheetId="2" r:id="rId3"/>
  </sheets>
  <externalReferences>
    <externalReference r:id="rId4"/>
  </externalReferences>
  <definedNames>
    <definedName name="normal">'[1]Taux plan comptable'!$B$1</definedName>
    <definedName name="plancomptable">'[1]Taux plan comptable'!$E$1</definedName>
    <definedName name="réduit">'[1]Taux plan comptable'!$B$2</definedName>
    <definedName name="spécial">'[1]Taux plan comptable'!$B$3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3" l="1"/>
  <c r="E1" i="3"/>
  <c r="F47" i="1"/>
  <c r="F46" i="1"/>
  <c r="E43" i="1"/>
  <c r="F42" i="1"/>
  <c r="E36" i="1"/>
  <c r="E37" i="1"/>
  <c r="F33" i="1"/>
  <c r="E34" i="1"/>
  <c r="F35" i="1"/>
  <c r="D34" i="1"/>
  <c r="E30" i="1"/>
  <c r="E28" i="1"/>
  <c r="F29" i="1"/>
  <c r="D28" i="1"/>
  <c r="E22" i="1"/>
  <c r="E23" i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4" i="3"/>
  <c r="E19" i="1"/>
  <c r="E20" i="1"/>
  <c r="E16" i="1"/>
  <c r="E17" i="1"/>
  <c r="F18" i="1"/>
  <c r="F14" i="1"/>
  <c r="E15" i="1"/>
  <c r="E9" i="1"/>
  <c r="F11" i="1"/>
  <c r="F12" i="1"/>
  <c r="F10" i="1"/>
  <c r="E8" i="1"/>
  <c r="E6" i="1"/>
  <c r="F7" i="1"/>
  <c r="D5" i="3"/>
  <c r="E2" i="1"/>
  <c r="E3" i="1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8" i="1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5" i="1"/>
  <c r="F27" i="3"/>
  <c r="D28" i="3"/>
  <c r="E28" i="3"/>
  <c r="F26" i="1"/>
  <c r="F28" i="3"/>
  <c r="D29" i="3"/>
  <c r="E29" i="3"/>
  <c r="F29" i="3"/>
  <c r="D30" i="3"/>
  <c r="E30" i="3"/>
  <c r="F30" i="3"/>
  <c r="D31" i="3"/>
  <c r="E31" i="3"/>
  <c r="F31" i="3"/>
  <c r="D32" i="3"/>
  <c r="E32" i="3"/>
  <c r="F30" i="1"/>
  <c r="F32" i="3"/>
  <c r="D33" i="3"/>
  <c r="E33" i="3"/>
  <c r="F31" i="1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0" i="1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E4" i="3"/>
  <c r="F4" i="3"/>
  <c r="D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4" i="3"/>
  <c r="A1" i="3"/>
</calcChain>
</file>

<file path=xl/sharedStrings.xml><?xml version="1.0" encoding="utf-8"?>
<sst xmlns="http://schemas.openxmlformats.org/spreadsheetml/2006/main" count="63" uniqueCount="23">
  <si>
    <t>2800ri</t>
  </si>
  <si>
    <t>TVMA / Correction</t>
  </si>
  <si>
    <t>comptes</t>
  </si>
  <si>
    <t>débit</t>
  </si>
  <si>
    <t>crédit</t>
  </si>
  <si>
    <t>libellé</t>
  </si>
  <si>
    <t>montants</t>
  </si>
  <si>
    <t>n°</t>
  </si>
  <si>
    <t>-</t>
  </si>
  <si>
    <t>A</t>
  </si>
  <si>
    <t>b</t>
  </si>
  <si>
    <t>c</t>
  </si>
  <si>
    <t>a</t>
  </si>
  <si>
    <t>C</t>
  </si>
  <si>
    <t>4980 x 5%</t>
  </si>
  <si>
    <t>95 % du montant de départ, ttc</t>
  </si>
  <si>
    <t>le 5% est tva comprise</t>
  </si>
  <si>
    <t>montant de tva à corriger</t>
  </si>
  <si>
    <t>39000 = 100%, prix d'achat = 70%</t>
  </si>
  <si>
    <t>10000 x 2 %</t>
  </si>
  <si>
    <t>Attention taux décembre 2017</t>
  </si>
  <si>
    <t>apports pas soumis à tva</t>
  </si>
  <si>
    <t>1000 x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</si>
</sst>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C_H_F_ ;_ * \(#,##0.00\)\ _C_H_F_ ;_ * &quot;-&quot;??_)\ _C_H_F_ ;_ @_ "/>
    <numFmt numFmtId="164" formatCode="&quot;imprimé le &quot;d\ mmmm\ yyyy&quot;.&quot;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rgb="FF000000"/>
      <name val="Helvetica"/>
      <family val="2"/>
    </font>
    <font>
      <sz val="9"/>
      <color theme="1"/>
      <name val="Calibri"/>
      <family val="2"/>
      <scheme val="minor"/>
    </font>
    <font>
      <sz val="9"/>
      <color rgb="FF000000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0" fillId="0" borderId="2" xfId="33" applyNumberFormat="1" applyFont="1" applyBorder="1" applyAlignment="1">
      <alignment horizontal="right" vertical="center" wrapText="1"/>
    </xf>
  </cellXfs>
  <cellStyles count="3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4" builtinId="8" hidden="1"/>
    <cellStyle name="Lien hypertexte" xfId="36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5" builtinId="9" hidden="1"/>
    <cellStyle name="Lien hypertexte visité" xfId="37" builtinId="9" hidden="1"/>
    <cellStyle name="Milliers" xfId="33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b2/Desktop/correction%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igé #08"/>
      <sheetName val="Feuil3"/>
      <sheetName val="Taux plan comptable"/>
    </sheetNames>
    <sheetDataSet>
      <sheetData sheetId="0"/>
      <sheetData sheetId="1"/>
      <sheetData sheetId="2">
        <row r="1">
          <cell r="B1">
            <v>7.6999999999999999E-2</v>
          </cell>
          <cell r="E1">
            <v>2</v>
          </cell>
        </row>
        <row r="2">
          <cell r="B2">
            <v>2.5000000000000001E-2</v>
          </cell>
        </row>
        <row r="3">
          <cell r="B3">
            <v>3.6999999999999998E-2</v>
          </cell>
        </row>
        <row r="5">
          <cell r="B5" t="str">
            <v>#08</v>
          </cell>
        </row>
        <row r="6">
          <cell r="A6">
            <v>1000</v>
          </cell>
          <cell r="B6" t="str">
            <v>Caisse</v>
          </cell>
        </row>
        <row r="7">
          <cell r="A7">
            <v>1010</v>
          </cell>
          <cell r="B7" t="str">
            <v>Poste</v>
          </cell>
        </row>
        <row r="8">
          <cell r="A8">
            <v>1020</v>
          </cell>
          <cell r="B8" t="str">
            <v>Banque</v>
          </cell>
        </row>
        <row r="9">
          <cell r="A9">
            <v>1100</v>
          </cell>
          <cell r="B9" t="str">
            <v>Créances clients</v>
          </cell>
        </row>
        <row r="10">
          <cell r="A10">
            <v>1108</v>
          </cell>
          <cell r="B10" t="str">
            <v>Créances douteuses</v>
          </cell>
        </row>
        <row r="11">
          <cell r="A11">
            <v>1109</v>
          </cell>
          <cell r="B11" t="str">
            <v>Ducroire</v>
          </cell>
        </row>
        <row r="12">
          <cell r="A12">
            <v>1170</v>
          </cell>
          <cell r="B12" t="str">
            <v>IP sur marchandises</v>
          </cell>
        </row>
        <row r="13">
          <cell r="A13">
            <v>1171</v>
          </cell>
          <cell r="B13" t="str">
            <v>IP sur investissements et ACE</v>
          </cell>
        </row>
        <row r="14">
          <cell r="A14">
            <v>1176</v>
          </cell>
          <cell r="B14" t="str">
            <v>Impôt anticipé</v>
          </cell>
        </row>
        <row r="15">
          <cell r="A15">
            <v>1192</v>
          </cell>
          <cell r="B15" t="str">
            <v>Acomptes aux fournisseurs</v>
          </cell>
        </row>
        <row r="16">
          <cell r="A16">
            <v>1200</v>
          </cell>
          <cell r="B16" t="str">
            <v>Stocks de marchandises</v>
          </cell>
        </row>
        <row r="17">
          <cell r="A17">
            <v>1210</v>
          </cell>
          <cell r="B17" t="str">
            <v>Stocks de matières premières</v>
          </cell>
        </row>
        <row r="18">
          <cell r="A18">
            <v>1280</v>
          </cell>
          <cell r="B18" t="str">
            <v>Travaux en cours</v>
          </cell>
        </row>
        <row r="19">
          <cell r="A19">
            <v>1289</v>
          </cell>
          <cell r="B19" t="str">
            <v>Correction de la valeur des stocks et de travaux en cours</v>
          </cell>
        </row>
        <row r="20">
          <cell r="A20">
            <v>1300</v>
          </cell>
          <cell r="B20" t="str">
            <v>Charges comptabilisées d'avance</v>
          </cell>
        </row>
        <row r="21">
          <cell r="A21">
            <v>1301</v>
          </cell>
          <cell r="B21" t="str">
            <v>Produits à recevoir</v>
          </cell>
        </row>
        <row r="22">
          <cell r="A22">
            <v>1400</v>
          </cell>
          <cell r="B22" t="str">
            <v>Titres à long terme</v>
          </cell>
        </row>
        <row r="23">
          <cell r="A23">
            <v>1480</v>
          </cell>
          <cell r="B23" t="str">
            <v>Participations</v>
          </cell>
        </row>
        <row r="24">
          <cell r="A24">
            <v>1500</v>
          </cell>
          <cell r="B24" t="str">
            <v>Machines et appareils</v>
          </cell>
        </row>
        <row r="25">
          <cell r="A25">
            <v>1509</v>
          </cell>
          <cell r="B25" t="str">
            <v>Amort. et CV des machines et appareils</v>
          </cell>
        </row>
        <row r="26">
          <cell r="A26">
            <v>1510</v>
          </cell>
          <cell r="B26" t="str">
            <v>Mobilier et installations</v>
          </cell>
        </row>
        <row r="27">
          <cell r="A27">
            <v>1519</v>
          </cell>
          <cell r="B27" t="str">
            <v>Amort. et CV installations</v>
          </cell>
        </row>
        <row r="28">
          <cell r="A28">
            <v>1520</v>
          </cell>
          <cell r="B28" t="str">
            <v>Matériel informatique</v>
          </cell>
        </row>
        <row r="29">
          <cell r="A29">
            <v>1529</v>
          </cell>
          <cell r="B29" t="str">
            <v>Amort. et CV informatique</v>
          </cell>
        </row>
        <row r="30">
          <cell r="A30">
            <v>1530</v>
          </cell>
          <cell r="B30" t="str">
            <v>Véhicule</v>
          </cell>
        </row>
        <row r="31">
          <cell r="A31">
            <v>1539</v>
          </cell>
          <cell r="B31" t="str">
            <v>Amort. et CV véhicules</v>
          </cell>
        </row>
        <row r="32">
          <cell r="A32">
            <v>1540</v>
          </cell>
          <cell r="B32" t="str">
            <v>Outillages et appareils</v>
          </cell>
        </row>
        <row r="33">
          <cell r="A33">
            <v>1549</v>
          </cell>
          <cell r="B33" t="str">
            <v>Amort. et CV Outillages et appareils</v>
          </cell>
        </row>
        <row r="34">
          <cell r="A34">
            <v>1600</v>
          </cell>
          <cell r="B34" t="str">
            <v>Immeubles</v>
          </cell>
        </row>
        <row r="35">
          <cell r="A35">
            <v>1609</v>
          </cell>
          <cell r="B35" t="str">
            <v>Amort. et CV Immeubles</v>
          </cell>
        </row>
        <row r="36">
          <cell r="A36">
            <v>1610</v>
          </cell>
          <cell r="B36" t="str">
            <v>Terrains</v>
          </cell>
        </row>
        <row r="37">
          <cell r="A37">
            <v>1700</v>
          </cell>
          <cell r="B37" t="str">
            <v>Brevets, know-how, processus de fabrication</v>
          </cell>
        </row>
        <row r="38">
          <cell r="A38">
            <v>1709</v>
          </cell>
          <cell r="B38" t="str">
            <v>Amort. et CV Brevets</v>
          </cell>
        </row>
        <row r="39">
          <cell r="A39">
            <v>1850</v>
          </cell>
          <cell r="B39" t="str">
            <v>Capital-action non libéré</v>
          </cell>
        </row>
        <row r="40">
          <cell r="A40">
            <v>1851</v>
          </cell>
          <cell r="B40" t="str">
            <v>Capital-participation non libéré</v>
          </cell>
        </row>
        <row r="41">
          <cell r="A41">
            <v>2000</v>
          </cell>
          <cell r="B41" t="str">
            <v>Dettes fournisseurs</v>
          </cell>
        </row>
        <row r="42">
          <cell r="A42">
            <v>2010</v>
          </cell>
          <cell r="B42" t="str">
            <v>Autres dettes</v>
          </cell>
        </row>
        <row r="43">
          <cell r="A43">
            <v>2030</v>
          </cell>
          <cell r="B43" t="str">
            <v>Acomptes de clients</v>
          </cell>
        </row>
        <row r="44">
          <cell r="A44">
            <v>2100</v>
          </cell>
          <cell r="B44" t="str">
            <v>Dettes banciares à court-terme</v>
          </cell>
        </row>
        <row r="45">
          <cell r="A45">
            <v>2200</v>
          </cell>
          <cell r="B45" t="str">
            <v>TVA due</v>
          </cell>
        </row>
        <row r="46">
          <cell r="A46">
            <v>2201</v>
          </cell>
          <cell r="B46" t="str">
            <v>Décompte TVA</v>
          </cell>
        </row>
        <row r="47">
          <cell r="A47">
            <v>2206</v>
          </cell>
          <cell r="B47" t="str">
            <v>Impôt anticipé à payer</v>
          </cell>
        </row>
        <row r="48">
          <cell r="A48">
            <v>2208</v>
          </cell>
          <cell r="B48" t="str">
            <v>Impôts directs</v>
          </cell>
        </row>
        <row r="49">
          <cell r="A49">
            <v>2250</v>
          </cell>
          <cell r="B49" t="str">
            <v>Salaires à payer</v>
          </cell>
        </row>
        <row r="50">
          <cell r="A50">
            <v>2261</v>
          </cell>
          <cell r="B50" t="str">
            <v>Dividendes</v>
          </cell>
        </row>
        <row r="51">
          <cell r="A51">
            <v>2270</v>
          </cell>
          <cell r="B51" t="str">
            <v>Dette caisse AVS</v>
          </cell>
        </row>
        <row r="52">
          <cell r="A52">
            <v>2271</v>
          </cell>
          <cell r="B52" t="str">
            <v>Dette caisse LPP</v>
          </cell>
        </row>
        <row r="53">
          <cell r="A53">
            <v>2300</v>
          </cell>
          <cell r="B53" t="str">
            <v>Charges à payer</v>
          </cell>
        </row>
        <row r="54">
          <cell r="A54">
            <v>2301</v>
          </cell>
          <cell r="B54" t="str">
            <v>Produits comptabilisés d'avance</v>
          </cell>
        </row>
        <row r="55">
          <cell r="A55">
            <v>2330</v>
          </cell>
          <cell r="B55" t="str">
            <v>Provisions à court terme</v>
          </cell>
        </row>
        <row r="56">
          <cell r="A56">
            <v>2400</v>
          </cell>
          <cell r="B56" t="str">
            <v>Dettes bancaires à long terme</v>
          </cell>
        </row>
        <row r="57">
          <cell r="A57">
            <v>2451</v>
          </cell>
          <cell r="B57" t="str">
            <v>Hypothèques</v>
          </cell>
        </row>
        <row r="58">
          <cell r="A58">
            <v>2500</v>
          </cell>
          <cell r="B58" t="str">
            <v>Autres dettes à long terme</v>
          </cell>
        </row>
        <row r="59">
          <cell r="A59">
            <v>2600</v>
          </cell>
          <cell r="B59" t="str">
            <v>Provisions</v>
          </cell>
        </row>
        <row r="60">
          <cell r="A60" t="str">
            <v>2800sa</v>
          </cell>
          <cell r="B60" t="str">
            <v>Capital-action</v>
          </cell>
        </row>
        <row r="61">
          <cell r="A61" t="str">
            <v>2900sa</v>
          </cell>
          <cell r="B61" t="str">
            <v>Réserve légale issue du capital</v>
          </cell>
        </row>
        <row r="62">
          <cell r="A62" t="str">
            <v>2940sa</v>
          </cell>
          <cell r="B62" t="str">
            <v>Réserve d'évaluation</v>
          </cell>
        </row>
        <row r="63">
          <cell r="A63" t="str">
            <v>2950sa</v>
          </cell>
          <cell r="B63" t="str">
            <v>Réserve légale issue du bénéfice</v>
          </cell>
        </row>
        <row r="64">
          <cell r="A64" t="str">
            <v>2960sa</v>
          </cell>
          <cell r="B64" t="str">
            <v>Réserves facultatives</v>
          </cell>
        </row>
        <row r="65">
          <cell r="A65" t="str">
            <v>2970sa</v>
          </cell>
          <cell r="B65" t="str">
            <v>Bénéfice ou perte reporté</v>
          </cell>
        </row>
        <row r="66">
          <cell r="A66" t="str">
            <v>2979sa</v>
          </cell>
          <cell r="B66" t="str">
            <v>Bénéfice ou perte de l'exercice</v>
          </cell>
        </row>
        <row r="67">
          <cell r="A67" t="str">
            <v>2980sa</v>
          </cell>
          <cell r="B67" t="str">
            <v>Propres actions (poste négatif)</v>
          </cell>
        </row>
        <row r="68">
          <cell r="A68" t="str">
            <v>2800ri</v>
          </cell>
          <cell r="B68" t="str">
            <v>Capital propre</v>
          </cell>
        </row>
        <row r="69">
          <cell r="A69" t="str">
            <v>2850ri</v>
          </cell>
          <cell r="B69" t="str">
            <v>Privé</v>
          </cell>
        </row>
        <row r="70">
          <cell r="A70" t="str">
            <v>2800sp</v>
          </cell>
          <cell r="B70" t="str">
            <v xml:space="preserve">Capital propre Associé </v>
          </cell>
        </row>
        <row r="71">
          <cell r="A71" t="str">
            <v>2820sp</v>
          </cell>
          <cell r="B71" t="str">
            <v>Privé Associé</v>
          </cell>
        </row>
        <row r="72">
          <cell r="A72">
            <v>3000</v>
          </cell>
          <cell r="B72" t="str">
            <v>Ventes de produtis fabriqués</v>
          </cell>
        </row>
        <row r="73">
          <cell r="A73">
            <v>3200</v>
          </cell>
          <cell r="B73" t="str">
            <v>Ventes de marchandises</v>
          </cell>
        </row>
        <row r="74">
          <cell r="A74">
            <v>3210</v>
          </cell>
          <cell r="B74" t="str">
            <v>Rabais accordés sur march.</v>
          </cell>
        </row>
        <row r="75">
          <cell r="A75">
            <v>3400</v>
          </cell>
          <cell r="B75" t="str">
            <v>Honoraires (ventes prestations)</v>
          </cell>
        </row>
        <row r="76">
          <cell r="A76">
            <v>3410</v>
          </cell>
          <cell r="B76" t="str">
            <v>Rabais accordés sur Honoraires</v>
          </cell>
        </row>
        <row r="77">
          <cell r="A77">
            <v>3700</v>
          </cell>
          <cell r="B77" t="str">
            <v>Prestations à soi-même</v>
          </cell>
        </row>
        <row r="78">
          <cell r="A78">
            <v>3805</v>
          </cell>
          <cell r="B78" t="str">
            <v>Pertes sur clients</v>
          </cell>
        </row>
        <row r="79">
          <cell r="A79">
            <v>3900</v>
          </cell>
          <cell r="B79" t="str">
            <v>Variation du stocks de produits finis</v>
          </cell>
        </row>
        <row r="80">
          <cell r="A80">
            <v>3901</v>
          </cell>
          <cell r="B80" t="str">
            <v>Variation du stocks de produits finis</v>
          </cell>
        </row>
        <row r="81">
          <cell r="A81">
            <v>3940</v>
          </cell>
          <cell r="B81" t="str">
            <v>Variation de la valeur des prestations non facturées</v>
          </cell>
        </row>
        <row r="82">
          <cell r="A82">
            <v>4000</v>
          </cell>
          <cell r="B82" t="str">
            <v>Charges de matériel</v>
          </cell>
        </row>
        <row r="83">
          <cell r="A83">
            <v>4200</v>
          </cell>
          <cell r="B83" t="str">
            <v>Achats de marchandise</v>
          </cell>
        </row>
        <row r="84">
          <cell r="A84">
            <v>4210</v>
          </cell>
          <cell r="B84" t="str">
            <v>Rabais obtenus sur marchandises</v>
          </cell>
        </row>
        <row r="85">
          <cell r="A85">
            <v>4270</v>
          </cell>
          <cell r="B85" t="str">
            <v>Frais d'achats de marchandises</v>
          </cell>
        </row>
        <row r="86">
          <cell r="A86">
            <v>4290</v>
          </cell>
          <cell r="B86" t="str">
            <v>Variation de stock de marchandise</v>
          </cell>
        </row>
        <row r="87">
          <cell r="A87">
            <v>4500</v>
          </cell>
          <cell r="B87" t="str">
            <v>Achats de matières premières</v>
          </cell>
        </row>
        <row r="88">
          <cell r="A88">
            <v>4510</v>
          </cell>
          <cell r="B88" t="str">
            <v>Rabais obtenus sur matière première</v>
          </cell>
        </row>
        <row r="89">
          <cell r="A89">
            <v>4570</v>
          </cell>
          <cell r="B89" t="str">
            <v>Frais d'achats de matière première</v>
          </cell>
        </row>
        <row r="90">
          <cell r="A90">
            <v>4590</v>
          </cell>
          <cell r="B90" t="str">
            <v>Variation de stock de matière première</v>
          </cell>
        </row>
        <row r="91">
          <cell r="A91">
            <v>5200</v>
          </cell>
          <cell r="B91" t="str">
            <v>Salaire</v>
          </cell>
        </row>
        <row r="92">
          <cell r="A92">
            <v>5270</v>
          </cell>
          <cell r="B92" t="str">
            <v>Charges sociales</v>
          </cell>
        </row>
        <row r="93">
          <cell r="A93">
            <v>5800</v>
          </cell>
          <cell r="B93" t="str">
            <v>Autres charges de personnel</v>
          </cell>
        </row>
        <row r="94">
          <cell r="A94">
            <v>5271</v>
          </cell>
          <cell r="B94" t="str">
            <v>Coti. Et frais AVS/AC/Amat</v>
          </cell>
        </row>
        <row r="95">
          <cell r="A95">
            <v>5272</v>
          </cell>
          <cell r="B95" t="str">
            <v>Coti. ALFA</v>
          </cell>
        </row>
        <row r="96">
          <cell r="A96">
            <v>5273</v>
          </cell>
          <cell r="B96" t="str">
            <v>Coti. LPP</v>
          </cell>
        </row>
        <row r="97">
          <cell r="A97">
            <v>5274</v>
          </cell>
          <cell r="B97" t="str">
            <v>Coti LAA</v>
          </cell>
        </row>
        <row r="98">
          <cell r="A98">
            <v>5275</v>
          </cell>
          <cell r="B98" t="str">
            <v>Coti apgm</v>
          </cell>
        </row>
        <row r="99">
          <cell r="A99">
            <v>5280</v>
          </cell>
          <cell r="B99" t="str">
            <v>Autres charges de personnel</v>
          </cell>
        </row>
        <row r="100">
          <cell r="A100">
            <v>6000</v>
          </cell>
          <cell r="B100" t="str">
            <v>Charges de locaux</v>
          </cell>
        </row>
        <row r="101">
          <cell r="A101">
            <v>6100</v>
          </cell>
          <cell r="B101" t="str">
            <v>ERR Immeuble</v>
          </cell>
        </row>
        <row r="102">
          <cell r="A102">
            <v>6200</v>
          </cell>
          <cell r="B102" t="str">
            <v>Ch. de véhicules et de transp.</v>
          </cell>
        </row>
        <row r="103">
          <cell r="A103">
            <v>6400</v>
          </cell>
          <cell r="B103" t="str">
            <v>Charges d'énergie</v>
          </cell>
        </row>
        <row r="104">
          <cell r="A104">
            <v>6500</v>
          </cell>
          <cell r="B104" t="str">
            <v>Charges admin. et informatique</v>
          </cell>
        </row>
        <row r="105">
          <cell r="A105">
            <v>6510</v>
          </cell>
          <cell r="B105" t="str">
            <v>Téléphone (pas dans P.C.)</v>
          </cell>
        </row>
        <row r="106">
          <cell r="A106">
            <v>6600</v>
          </cell>
          <cell r="B106" t="str">
            <v>Charges de publicité</v>
          </cell>
        </row>
        <row r="107">
          <cell r="A107">
            <v>6700</v>
          </cell>
          <cell r="B107" t="str">
            <v>Autres charges d'exploitation</v>
          </cell>
        </row>
        <row r="108">
          <cell r="A108">
            <v>6800</v>
          </cell>
          <cell r="B108" t="str">
            <v>Amortissements</v>
          </cell>
        </row>
        <row r="109">
          <cell r="A109">
            <v>6900</v>
          </cell>
          <cell r="B109" t="str">
            <v>Charges financières</v>
          </cell>
        </row>
        <row r="110">
          <cell r="A110">
            <v>6950</v>
          </cell>
          <cell r="B110" t="str">
            <v>Produits financiers</v>
          </cell>
        </row>
        <row r="111">
          <cell r="A111">
            <v>7400</v>
          </cell>
          <cell r="B111" t="str">
            <v>Produits de titres</v>
          </cell>
        </row>
        <row r="112">
          <cell r="A112">
            <v>7410</v>
          </cell>
          <cell r="B112" t="str">
            <v>Charges des titres</v>
          </cell>
        </row>
        <row r="113">
          <cell r="A113">
            <v>7500</v>
          </cell>
          <cell r="B113" t="str">
            <v>Produits des immeubles</v>
          </cell>
        </row>
        <row r="114">
          <cell r="A114">
            <v>7510</v>
          </cell>
          <cell r="B114" t="str">
            <v>Charges des immeubles</v>
          </cell>
        </row>
        <row r="115">
          <cell r="A115">
            <v>7900</v>
          </cell>
          <cell r="B115" t="str">
            <v>Résultat d'alinéation</v>
          </cell>
        </row>
        <row r="116">
          <cell r="A116">
            <v>8000</v>
          </cell>
          <cell r="B116" t="str">
            <v>Charges hors exploitation</v>
          </cell>
        </row>
        <row r="117">
          <cell r="A117">
            <v>8100</v>
          </cell>
          <cell r="B117" t="str">
            <v>Produits hors exploitation</v>
          </cell>
        </row>
        <row r="118">
          <cell r="A118">
            <v>8500</v>
          </cell>
          <cell r="B118" t="str">
            <v>Charges exceptionnelles</v>
          </cell>
        </row>
        <row r="119">
          <cell r="A119">
            <v>8510</v>
          </cell>
          <cell r="B119" t="str">
            <v>Produits exceptionnelles</v>
          </cell>
        </row>
        <row r="120">
          <cell r="A120">
            <v>8900</v>
          </cell>
          <cell r="B120" t="str">
            <v>Impôts directs</v>
          </cell>
        </row>
        <row r="121">
          <cell r="A121">
            <v>9200</v>
          </cell>
          <cell r="B121" t="str">
            <v>Bénéfice ou perte de l'exercice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topLeftCell="B1" zoomScale="205" zoomScaleNormal="205" workbookViewId="0">
      <selection activeCell="D4" sqref="D4"/>
    </sheetView>
  </sheetViews>
  <sheetFormatPr baseColWidth="10" defaultColWidth="10.83203125" defaultRowHeight="12" x14ac:dyDescent="0.15"/>
  <cols>
    <col min="1" max="1" width="3.1640625" style="8" bestFit="1" customWidth="1"/>
    <col min="2" max="3" width="19.33203125" style="8" customWidth="1"/>
    <col min="4" max="4" width="24" style="8" bestFit="1" customWidth="1"/>
    <col min="5" max="6" width="10.6640625" style="8" bestFit="1" customWidth="1"/>
    <col min="7" max="16384" width="10.83203125" style="5"/>
  </cols>
  <sheetData>
    <row r="1" spans="1:6" ht="12" customHeight="1" x14ac:dyDescent="0.15">
      <c r="A1" s="9" t="str">
        <f>technique!A1</f>
        <v>TVMA / Correction</v>
      </c>
      <c r="B1" s="9"/>
      <c r="C1" s="11" t="str">
        <f>"plan comptable "&amp;'[1]Taux plan comptable'!B5</f>
        <v>plan comptable #08</v>
      </c>
      <c r="D1" s="11"/>
      <c r="E1" s="10">
        <f ca="1">NOW()</f>
        <v>43248.37578263889</v>
      </c>
      <c r="F1" s="10"/>
    </row>
    <row r="2" spans="1:6" x14ac:dyDescent="0.15">
      <c r="A2" s="12" t="s">
        <v>7</v>
      </c>
      <c r="B2" s="12" t="s">
        <v>2</v>
      </c>
      <c r="C2" s="12"/>
      <c r="D2" s="12" t="s">
        <v>5</v>
      </c>
      <c r="E2" s="12" t="s">
        <v>6</v>
      </c>
      <c r="F2" s="12"/>
    </row>
    <row r="3" spans="1:6" x14ac:dyDescent="0.15">
      <c r="A3" s="12"/>
      <c r="B3" s="6" t="s">
        <v>3</v>
      </c>
      <c r="C3" s="6" t="s">
        <v>4</v>
      </c>
      <c r="D3" s="12"/>
      <c r="E3" s="6" t="s">
        <v>3</v>
      </c>
      <c r="F3" s="6" t="s">
        <v>4</v>
      </c>
    </row>
    <row r="4" spans="1:6" x14ac:dyDescent="0.15">
      <c r="A4" s="7">
        <f>IF(technique!A2="","",technique!A2)</f>
        <v>1</v>
      </c>
      <c r="B4" s="7" t="str">
        <f>IF(technique!B2=0,"-",IF(ISERROR(VLOOKUP(technique!B2,'[1]Taux plan comptable'!$A$6:$B$251,plancomptable,FALSE)),"ERREUR",VLOOKUP(technique!B2,'[1]Taux plan comptable'!$A$6:$B$121,plancomptable,FALSE)))</f>
        <v>Achats de marchandise</v>
      </c>
      <c r="C4" s="7" t="str">
        <f>IF(technique!C2=0,"-",IF(ISERROR(VLOOKUP(technique!C2,'[1]Taux plan comptable'!$A$6:$B$251,plancomptable,FALSE)),"ERREUR",VLOOKUP(technique!C2,'[1]Taux plan comptable'!$A$6:$B$121,plancomptable,FALSE)))</f>
        <v>-</v>
      </c>
      <c r="D4" s="7" t="str">
        <f>IF(technique!D2="","",technique!D2)</f>
        <v/>
      </c>
      <c r="E4" s="14">
        <f>IF(technique!E2="","",technique!E2)</f>
        <v>187</v>
      </c>
      <c r="F4" s="14" t="str">
        <f>IF(technique!F2="","",technique!F2)</f>
        <v>-</v>
      </c>
    </row>
    <row r="5" spans="1:6" x14ac:dyDescent="0.15">
      <c r="A5" s="7" t="str">
        <f>IF(technique!A3="","",technique!A3)</f>
        <v/>
      </c>
      <c r="B5" s="7" t="str">
        <f>IF(technique!B3=0,"-",IF(ISERROR(VLOOKUP(technique!B3,'[1]Taux plan comptable'!$A$6:$B$251,plancomptable,FALSE)),"ERREUR",VLOOKUP(technique!B3,'[1]Taux plan comptable'!$A$6:$B$121,plancomptable,FALSE)))</f>
        <v>IP sur marchandises</v>
      </c>
      <c r="C5" s="7" t="str">
        <f>IF(technique!C3=0,"-",IF(ISERROR(VLOOKUP(technique!C3,'[1]Taux plan comptable'!$A$6:$B$251,plancomptable,FALSE)),"ERREUR",VLOOKUP(technique!C3,'[1]Taux plan comptable'!$A$6:$B$121,plancomptable,FALSE)))</f>
        <v>-</v>
      </c>
      <c r="D5" s="7" t="str">
        <f>IF(technique!D3="","",technique!D3)</f>
        <v/>
      </c>
      <c r="E5" s="14">
        <f>IF(technique!E3="","",technique!E3)</f>
        <v>14.400000000000006</v>
      </c>
      <c r="F5" s="14" t="str">
        <f>IF(technique!F3="","",technique!F3)</f>
        <v>-</v>
      </c>
    </row>
    <row r="6" spans="1:6" x14ac:dyDescent="0.15">
      <c r="A6" s="7" t="str">
        <f>IF(technique!A4="","",technique!A4)</f>
        <v/>
      </c>
      <c r="B6" s="7" t="str">
        <f>IF(technique!B4=0,"-",IF(ISERROR(VLOOKUP(technique!B4,'[1]Taux plan comptable'!$A$6:$B$251,plancomptable,FALSE)),"ERREUR",VLOOKUP(technique!B4,'[1]Taux plan comptable'!$A$6:$B$121,plancomptable,FALSE)))</f>
        <v>-</v>
      </c>
      <c r="C6" s="7" t="str">
        <f>IF(technique!C4=0,"-",IF(ISERROR(VLOOKUP(technique!C4,'[1]Taux plan comptable'!$A$6:$B$251,plancomptable,FALSE)),"ERREUR",VLOOKUP(technique!C4,'[1]Taux plan comptable'!$A$6:$B$121,plancomptable,FALSE)))</f>
        <v>Dettes fournisseurs</v>
      </c>
      <c r="D6" s="7" t="str">
        <f>IF(technique!D4="","",technique!D4)</f>
        <v/>
      </c>
      <c r="E6" s="14" t="str">
        <f>IF(technique!E4="","",technique!E4)</f>
        <v>-</v>
      </c>
      <c r="F6" s="14">
        <f>IF(technique!F4="","",technique!F4)</f>
        <v>201.4</v>
      </c>
    </row>
    <row r="7" spans="1:6" ht="24" x14ac:dyDescent="0.15">
      <c r="A7" s="7">
        <f>IF(technique!A5="","",technique!A5)</f>
        <v>2</v>
      </c>
      <c r="B7" s="7" t="str">
        <f>IF(technique!B5=0,"-",IF(ISERROR(VLOOKUP(technique!B5,'[1]Taux plan comptable'!$A$6:$B$251,plancomptable,FALSE)),"ERREUR",VLOOKUP(technique!B5,'[1]Taux plan comptable'!$A$6:$B$121,plancomptable,FALSE)))</f>
        <v>Téléphone (pas dans P.C.)</v>
      </c>
      <c r="C7" s="7" t="str">
        <f>IF(technique!C5=0,"-",IF(ISERROR(VLOOKUP(technique!C5,'[1]Taux plan comptable'!$A$6:$B$251,plancomptable,FALSE)),"ERREUR",VLOOKUP(technique!C5,'[1]Taux plan comptable'!$A$6:$B$121,plancomptable,FALSE)))</f>
        <v>-</v>
      </c>
      <c r="D7" s="7" t="str">
        <f>IF(technique!D5="","",technique!D5)</f>
        <v/>
      </c>
      <c r="E7" s="14">
        <f>IF(technique!E5="","",technique!E5)</f>
        <v>100</v>
      </c>
      <c r="F7" s="14" t="str">
        <f>IF(technique!F5="","",technique!F5)</f>
        <v>-</v>
      </c>
    </row>
    <row r="8" spans="1:6" ht="24" x14ac:dyDescent="0.15">
      <c r="A8" s="7" t="str">
        <f>IF(technique!A6="","",technique!A6)</f>
        <v/>
      </c>
      <c r="B8" s="7" t="str">
        <f>IF(technique!B6=0,"-",IF(ISERROR(VLOOKUP(technique!B6,'[1]Taux plan comptable'!$A$6:$B$251,plancomptable,FALSE)),"ERREUR",VLOOKUP(technique!B6,'[1]Taux plan comptable'!$A$6:$B$121,plancomptable,FALSE)))</f>
        <v>IP sur investissements et ACE</v>
      </c>
      <c r="C8" s="7" t="str">
        <f>IF(technique!C6=0,"-",IF(ISERROR(VLOOKUP(technique!C6,'[1]Taux plan comptable'!$A$6:$B$251,plancomptable,FALSE)),"ERREUR",VLOOKUP(technique!C6,'[1]Taux plan comptable'!$A$6:$B$121,plancomptable,FALSE)))</f>
        <v>-</v>
      </c>
      <c r="D8" s="7" t="str">
        <f>IF(technique!D6="","",technique!D6)</f>
        <v/>
      </c>
      <c r="E8" s="14">
        <f>IF(technique!E6="","",technique!E6)</f>
        <v>7.7</v>
      </c>
      <c r="F8" s="14" t="str">
        <f>IF(technique!F6="","",technique!F6)</f>
        <v>-</v>
      </c>
    </row>
    <row r="9" spans="1:6" x14ac:dyDescent="0.15">
      <c r="A9" s="7" t="str">
        <f>IF(technique!A7="","",technique!A7)</f>
        <v/>
      </c>
      <c r="B9" s="7" t="str">
        <f>IF(technique!B7=0,"-",IF(ISERROR(VLOOKUP(technique!B7,'[1]Taux plan comptable'!$A$6:$B$251,plancomptable,FALSE)),"ERREUR",VLOOKUP(technique!B7,'[1]Taux plan comptable'!$A$6:$B$121,plancomptable,FALSE)))</f>
        <v>-</v>
      </c>
      <c r="C9" s="7" t="str">
        <f>IF(technique!C7=0,"-",IF(ISERROR(VLOOKUP(technique!C7,'[1]Taux plan comptable'!$A$6:$B$251,plancomptable,FALSE)),"ERREUR",VLOOKUP(technique!C7,'[1]Taux plan comptable'!$A$6:$B$121,plancomptable,FALSE)))</f>
        <v>Dettes fournisseurs</v>
      </c>
      <c r="D9" s="7" t="str">
        <f>IF(technique!D7="","",technique!D7)</f>
        <v/>
      </c>
      <c r="E9" s="14" t="str">
        <f>IF(technique!E7="","",technique!E7)</f>
        <v>-</v>
      </c>
      <c r="F9" s="14">
        <f>IF(technique!F7="","",technique!F7)</f>
        <v>107.7</v>
      </c>
    </row>
    <row r="10" spans="1:6" x14ac:dyDescent="0.15">
      <c r="A10" s="7">
        <f>IF(technique!A8="","",technique!A8)</f>
        <v>3</v>
      </c>
      <c r="B10" s="7" t="str">
        <f>IF(technique!B8=0,"-",IF(ISERROR(VLOOKUP(technique!B8,'[1]Taux plan comptable'!$A$6:$B$251,plancomptable,FALSE)),"ERREUR",VLOOKUP(technique!B8,'[1]Taux plan comptable'!$A$6:$B$121,plancomptable,FALSE)))</f>
        <v>Pertes sur clients</v>
      </c>
      <c r="C10" s="7" t="str">
        <f>IF(technique!C8=0,"-",IF(ISERROR(VLOOKUP(technique!C8,'[1]Taux plan comptable'!$A$6:$B$251,plancomptable,FALSE)),"ERREUR",VLOOKUP(technique!C8,'[1]Taux plan comptable'!$A$6:$B$121,plancomptable,FALSE)))</f>
        <v>Ducroire</v>
      </c>
      <c r="D10" s="7" t="str">
        <f>IF(technique!D8="","",technique!D8)</f>
        <v>4980 x 5%</v>
      </c>
      <c r="E10" s="14">
        <f>IF(technique!E8="","",technique!E8)</f>
        <v>249</v>
      </c>
      <c r="F10" s="14">
        <f>IF(technique!F8="","",technique!F8)</f>
        <v>249</v>
      </c>
    </row>
    <row r="11" spans="1:6" x14ac:dyDescent="0.15">
      <c r="A11" s="7">
        <f>IF(technique!A9="","",technique!A9)</f>
        <v>4</v>
      </c>
      <c r="B11" s="7" t="str">
        <f>IF(technique!B9=0,"-",IF(ISERROR(VLOOKUP(technique!B9,'[1]Taux plan comptable'!$A$6:$B$251,plancomptable,FALSE)),"ERREUR",VLOOKUP(technique!B9,'[1]Taux plan comptable'!$A$6:$B$121,plancomptable,FALSE)))</f>
        <v>Dettes fournisseurs</v>
      </c>
      <c r="C11" s="7" t="str">
        <f>IF(technique!C9=0,"-",IF(ISERROR(VLOOKUP(technique!C9,'[1]Taux plan comptable'!$A$6:$B$251,plancomptable,FALSE)),"ERREUR",VLOOKUP(technique!C9,'[1]Taux plan comptable'!$A$6:$B$121,plancomptable,FALSE)))</f>
        <v>-</v>
      </c>
      <c r="D11" s="7" t="str">
        <f>IF(technique!D9="","",technique!D9)</f>
        <v/>
      </c>
      <c r="E11" s="14">
        <f>IF(technique!E9="","",technique!E9)</f>
        <v>201.4</v>
      </c>
      <c r="F11" s="14" t="str">
        <f>IF(technique!F9="","",technique!F9)</f>
        <v>-</v>
      </c>
    </row>
    <row r="12" spans="1:6" x14ac:dyDescent="0.15">
      <c r="A12" s="7" t="str">
        <f>IF(technique!A10="","",technique!A10)</f>
        <v/>
      </c>
      <c r="B12" s="7" t="str">
        <f>IF(technique!B10=0,"-",IF(ISERROR(VLOOKUP(technique!B10,'[1]Taux plan comptable'!$A$6:$B$251,plancomptable,FALSE)),"ERREUR",VLOOKUP(technique!B10,'[1]Taux plan comptable'!$A$6:$B$121,plancomptable,FALSE)))</f>
        <v>-</v>
      </c>
      <c r="C12" s="7" t="str">
        <f>IF(technique!C10=0,"-",IF(ISERROR(VLOOKUP(technique!C10,'[1]Taux plan comptable'!$A$6:$B$251,plancomptable,FALSE)),"ERREUR",VLOOKUP(technique!C10,'[1]Taux plan comptable'!$A$6:$B$121,plancomptable,FALSE)))</f>
        <v>Caisse</v>
      </c>
      <c r="D12" s="7" t="str">
        <f>IF(technique!D10="","",technique!D10)</f>
        <v>95 % du montant de départ, ttc</v>
      </c>
      <c r="E12" s="14" t="str">
        <f>IF(technique!E10="","",technique!E10)</f>
        <v>-</v>
      </c>
      <c r="F12" s="14">
        <f>IF(technique!F10="","",technique!F10)</f>
        <v>191.35000000000002</v>
      </c>
    </row>
    <row r="13" spans="1:6" ht="24" x14ac:dyDescent="0.15">
      <c r="A13" s="7" t="str">
        <f>IF(technique!A11="","",technique!A11)</f>
        <v/>
      </c>
      <c r="B13" s="7" t="str">
        <f>IF(technique!B11=0,"-",IF(ISERROR(VLOOKUP(technique!B11,'[1]Taux plan comptable'!$A$6:$B$251,plancomptable,FALSE)),"ERREUR",VLOOKUP(technique!B11,'[1]Taux plan comptable'!$A$6:$B$121,plancomptable,FALSE)))</f>
        <v>-</v>
      </c>
      <c r="C13" s="7" t="str">
        <f>IF(technique!C11=0,"-",IF(ISERROR(VLOOKUP(technique!C11,'[1]Taux plan comptable'!$A$6:$B$251,plancomptable,FALSE)),"ERREUR",VLOOKUP(technique!C11,'[1]Taux plan comptable'!$A$6:$B$121,plancomptable,FALSE)))</f>
        <v>Rabais obtenus sur marchandises</v>
      </c>
      <c r="D13" s="7" t="str">
        <f>IF(technique!D11="","",technique!D11)</f>
        <v>le 5% est tva comprise</v>
      </c>
      <c r="E13" s="14" t="str">
        <f>IF(technique!E11="","",technique!E11)</f>
        <v>-</v>
      </c>
      <c r="F13" s="14">
        <f>IF(technique!F11="","",technique!F11)</f>
        <v>9.35</v>
      </c>
    </row>
    <row r="14" spans="1:6" x14ac:dyDescent="0.15">
      <c r="A14" s="7" t="str">
        <f>IF(technique!A12="","",technique!A12)</f>
        <v/>
      </c>
      <c r="B14" s="7" t="str">
        <f>IF(technique!B12=0,"-",IF(ISERROR(VLOOKUP(technique!B12,'[1]Taux plan comptable'!$A$6:$B$251,plancomptable,FALSE)),"ERREUR",VLOOKUP(technique!B12,'[1]Taux plan comptable'!$A$6:$B$121,plancomptable,FALSE)))</f>
        <v>-</v>
      </c>
      <c r="C14" s="7" t="str">
        <f>IF(technique!C12=0,"-",IF(ISERROR(VLOOKUP(technique!C12,'[1]Taux plan comptable'!$A$6:$B$251,plancomptable,FALSE)),"ERREUR",VLOOKUP(technique!C12,'[1]Taux plan comptable'!$A$6:$B$121,plancomptable,FALSE)))</f>
        <v>IP sur marchandises</v>
      </c>
      <c r="D14" s="7" t="str">
        <f>IF(technique!D12="","",technique!D12)</f>
        <v>montant de tva à corriger</v>
      </c>
      <c r="E14" s="14" t="str">
        <f>IF(technique!E12="","",technique!E12)</f>
        <v>-</v>
      </c>
      <c r="F14" s="14">
        <f>IF(technique!F12="","",technique!F12)</f>
        <v>0.70000000000000007</v>
      </c>
    </row>
    <row r="15" spans="1:6" x14ac:dyDescent="0.15">
      <c r="A15" s="7">
        <f>IF(technique!A13="","",technique!A13)</f>
        <v>5</v>
      </c>
      <c r="B15" s="7" t="str">
        <f>IF(technique!B13=0,"-",IF(ISERROR(VLOOKUP(technique!B13,'[1]Taux plan comptable'!$A$6:$B$251,plancomptable,FALSE)),"ERREUR",VLOOKUP(technique!B13,'[1]Taux plan comptable'!$A$6:$B$121,plancomptable,FALSE)))</f>
        <v>-</v>
      </c>
      <c r="C15" s="7" t="str">
        <f>IF(technique!C13=0,"-",IF(ISERROR(VLOOKUP(technique!C13,'[1]Taux plan comptable'!$A$6:$B$251,plancomptable,FALSE)),"ERREUR",VLOOKUP(technique!C13,'[1]Taux plan comptable'!$A$6:$B$121,plancomptable,FALSE)))</f>
        <v>Produits exceptionnelles</v>
      </c>
      <c r="D15" s="7" t="str">
        <f>IF(technique!D13="","",technique!D13)</f>
        <v/>
      </c>
      <c r="E15" s="14" t="str">
        <f>IF(technique!E13="","",technique!E13)</f>
        <v>-</v>
      </c>
      <c r="F15" s="14">
        <f>IF(technique!F13="","",technique!F13)</f>
        <v>1800</v>
      </c>
    </row>
    <row r="16" spans="1:6" x14ac:dyDescent="0.15">
      <c r="A16" s="7" t="str">
        <f>IF(technique!A14="","",technique!A14)</f>
        <v/>
      </c>
      <c r="B16" s="7" t="str">
        <f>IF(technique!B14=0,"-",IF(ISERROR(VLOOKUP(technique!B14,'[1]Taux plan comptable'!$A$6:$B$251,plancomptable,FALSE)),"ERREUR",VLOOKUP(technique!B14,'[1]Taux plan comptable'!$A$6:$B$121,plancomptable,FALSE)))</f>
        <v>-</v>
      </c>
      <c r="C16" s="7" t="str">
        <f>IF(technique!C14=0,"-",IF(ISERROR(VLOOKUP(technique!C14,'[1]Taux plan comptable'!$A$6:$B$251,plancomptable,FALSE)),"ERREUR",VLOOKUP(technique!C14,'[1]Taux plan comptable'!$A$6:$B$121,plancomptable,FALSE)))</f>
        <v>TVA due</v>
      </c>
      <c r="D16" s="7" t="str">
        <f>IF(technique!D14="","",technique!D14)</f>
        <v/>
      </c>
      <c r="E16" s="14" t="str">
        <f>IF(technique!E14="","",technique!E14)</f>
        <v>-</v>
      </c>
      <c r="F16" s="14">
        <f>IF(technique!F14="","",technique!F14)</f>
        <v>144</v>
      </c>
    </row>
    <row r="17" spans="1:6" x14ac:dyDescent="0.15">
      <c r="A17" s="7" t="str">
        <f>IF(technique!A15="","",technique!A15)</f>
        <v/>
      </c>
      <c r="B17" s="7" t="str">
        <f>IF(technique!B15=0,"-",IF(ISERROR(VLOOKUP(technique!B15,'[1]Taux plan comptable'!$A$6:$B$251,plancomptable,FALSE)),"ERREUR",VLOOKUP(technique!B15,'[1]Taux plan comptable'!$A$6:$B$121,plancomptable,FALSE)))</f>
        <v>Poste</v>
      </c>
      <c r="C17" s="7" t="str">
        <f>IF(technique!C15=0,"-",IF(ISERROR(VLOOKUP(technique!C15,'[1]Taux plan comptable'!$A$6:$B$251,plancomptable,FALSE)),"ERREUR",VLOOKUP(technique!C15,'[1]Taux plan comptable'!$A$6:$B$121,plancomptable,FALSE)))</f>
        <v>-</v>
      </c>
      <c r="D17" s="7" t="str">
        <f>IF(technique!D15="","",technique!D15)</f>
        <v/>
      </c>
      <c r="E17" s="14">
        <f>IF(technique!E15="","",technique!E15)</f>
        <v>1944</v>
      </c>
      <c r="F17" s="14" t="str">
        <f>IF(technique!F15="","",technique!F15)</f>
        <v>-</v>
      </c>
    </row>
    <row r="18" spans="1:6" ht="24" x14ac:dyDescent="0.15">
      <c r="A18" s="7">
        <f>IF(technique!A16="","",technique!A16)</f>
        <v>6</v>
      </c>
      <c r="B18" s="7" t="str">
        <f>IF(technique!B16=0,"-",IF(ISERROR(VLOOKUP(technique!B16,'[1]Taux plan comptable'!$A$6:$B$251,plancomptable,FALSE)),"ERREUR",VLOOKUP(technique!B16,'[1]Taux plan comptable'!$A$6:$B$121,plancomptable,FALSE)))</f>
        <v>Achats de marchandise</v>
      </c>
      <c r="C18" s="7" t="str">
        <f>IF(technique!C16=0,"-",IF(ISERROR(VLOOKUP(technique!C16,'[1]Taux plan comptable'!$A$6:$B$251,plancomptable,FALSE)),"ERREUR",VLOOKUP(technique!C16,'[1]Taux plan comptable'!$A$6:$B$121,plancomptable,FALSE)))</f>
        <v>-</v>
      </c>
      <c r="D18" s="7" t="str">
        <f>IF(technique!D16="","",technique!D16)</f>
        <v>39000 = 100%, prix d'achat = 70%</v>
      </c>
      <c r="E18" s="14">
        <f>IF(technique!E16="","",technique!E16)</f>
        <v>27300</v>
      </c>
      <c r="F18" s="14" t="str">
        <f>IF(technique!F16="","",technique!F16)</f>
        <v>-</v>
      </c>
    </row>
    <row r="19" spans="1:6" x14ac:dyDescent="0.15">
      <c r="A19" s="7" t="str">
        <f>IF(technique!A17="","",technique!A17)</f>
        <v/>
      </c>
      <c r="B19" s="7" t="str">
        <f>IF(technique!B17=0,"-",IF(ISERROR(VLOOKUP(technique!B17,'[1]Taux plan comptable'!$A$6:$B$251,plancomptable,FALSE)),"ERREUR",VLOOKUP(technique!B17,'[1]Taux plan comptable'!$A$6:$B$121,plancomptable,FALSE)))</f>
        <v>IP sur marchandises</v>
      </c>
      <c r="C19" s="7" t="str">
        <f>IF(technique!C17=0,"-",IF(ISERROR(VLOOKUP(technique!C17,'[1]Taux plan comptable'!$A$6:$B$251,plancomptable,FALSE)),"ERREUR",VLOOKUP(technique!C17,'[1]Taux plan comptable'!$A$6:$B$121,plancomptable,FALSE)))</f>
        <v>-</v>
      </c>
      <c r="D19" s="7" t="str">
        <f>IF(technique!D17="","",technique!D17)</f>
        <v/>
      </c>
      <c r="E19" s="14">
        <f>IF(technique!E17="","",technique!E17)</f>
        <v>2102.1</v>
      </c>
      <c r="F19" s="14" t="str">
        <f>IF(technique!F17="","",technique!F17)</f>
        <v>-</v>
      </c>
    </row>
    <row r="20" spans="1:6" x14ac:dyDescent="0.15">
      <c r="A20" s="7" t="str">
        <f>IF(technique!A18="","",technique!A18)</f>
        <v/>
      </c>
      <c r="B20" s="7" t="str">
        <f>IF(technique!B18=0,"-",IF(ISERROR(VLOOKUP(technique!B18,'[1]Taux plan comptable'!$A$6:$B$251,plancomptable,FALSE)),"ERREUR",VLOOKUP(technique!B18,'[1]Taux plan comptable'!$A$6:$B$121,plancomptable,FALSE)))</f>
        <v>-</v>
      </c>
      <c r="C20" s="7" t="str">
        <f>IF(technique!C18=0,"-",IF(ISERROR(VLOOKUP(technique!C18,'[1]Taux plan comptable'!$A$6:$B$251,plancomptable,FALSE)),"ERREUR",VLOOKUP(technique!C18,'[1]Taux plan comptable'!$A$6:$B$121,plancomptable,FALSE)))</f>
        <v>Banque</v>
      </c>
      <c r="D20" s="7" t="str">
        <f>IF(technique!D18="","",technique!D18)</f>
        <v/>
      </c>
      <c r="E20" s="14" t="str">
        <f>IF(technique!E18="","",technique!E18)</f>
        <v>-</v>
      </c>
      <c r="F20" s="14">
        <f>IF(technique!F18="","",technique!F18)</f>
        <v>29402.1</v>
      </c>
    </row>
    <row r="21" spans="1:6" x14ac:dyDescent="0.15">
      <c r="A21" s="7">
        <f>IF(technique!A19="","",technique!A19)</f>
        <v>7</v>
      </c>
      <c r="B21" s="7" t="str">
        <f>IF(technique!B19=0,"-",IF(ISERROR(VLOOKUP(technique!B19,'[1]Taux plan comptable'!$A$6:$B$251,plancomptable,FALSE)),"ERREUR",VLOOKUP(technique!B19,'[1]Taux plan comptable'!$A$6:$B$121,plancomptable,FALSE)))</f>
        <v>Achats de marchandise</v>
      </c>
      <c r="C21" s="7" t="str">
        <f>IF(technique!C19=0,"-",IF(ISERROR(VLOOKUP(technique!C19,'[1]Taux plan comptable'!$A$6:$B$251,plancomptable,FALSE)),"ERREUR",VLOOKUP(technique!C19,'[1]Taux plan comptable'!$A$6:$B$121,plancomptable,FALSE)))</f>
        <v>-</v>
      </c>
      <c r="D21" s="7" t="str">
        <f>IF(technique!D19="","",technique!D19)</f>
        <v/>
      </c>
      <c r="E21" s="14">
        <f>IF(technique!E19="","",technique!E19)</f>
        <v>34000</v>
      </c>
      <c r="F21" s="14" t="str">
        <f>IF(technique!F19="","",technique!F19)</f>
        <v>-</v>
      </c>
    </row>
    <row r="22" spans="1:6" x14ac:dyDescent="0.15">
      <c r="A22" s="7" t="str">
        <f>IF(technique!A20="","",technique!A20)</f>
        <v/>
      </c>
      <c r="B22" s="7" t="str">
        <f>IF(technique!B20=0,"-",IF(ISERROR(VLOOKUP(technique!B20,'[1]Taux plan comptable'!$A$6:$B$251,plancomptable,FALSE)),"ERREUR",VLOOKUP(technique!B20,'[1]Taux plan comptable'!$A$6:$B$121,plancomptable,FALSE)))</f>
        <v>IP sur marchandises</v>
      </c>
      <c r="C22" s="7" t="str">
        <f>IF(technique!C20=0,"-",IF(ISERROR(VLOOKUP(technique!C20,'[1]Taux plan comptable'!$A$6:$B$251,plancomptable,FALSE)),"ERREUR",VLOOKUP(technique!C20,'[1]Taux plan comptable'!$A$6:$B$121,plancomptable,FALSE)))</f>
        <v>-</v>
      </c>
      <c r="D22" s="7" t="str">
        <f>IF(technique!D20="","",technique!D20)</f>
        <v/>
      </c>
      <c r="E22" s="14">
        <f>IF(technique!E20="","",technique!E20)</f>
        <v>850</v>
      </c>
      <c r="F22" s="14" t="str">
        <f>IF(technique!F20="","",technique!F20)</f>
        <v>-</v>
      </c>
    </row>
    <row r="23" spans="1:6" x14ac:dyDescent="0.15">
      <c r="A23" s="7" t="str">
        <f>IF(technique!A21="","",technique!A21)</f>
        <v/>
      </c>
      <c r="B23" s="7" t="str">
        <f>IF(technique!B21=0,"-",IF(ISERROR(VLOOKUP(technique!B21,'[1]Taux plan comptable'!$A$6:$B$251,plancomptable,FALSE)),"ERREUR",VLOOKUP(technique!B21,'[1]Taux plan comptable'!$A$6:$B$121,plancomptable,FALSE)))</f>
        <v>-</v>
      </c>
      <c r="C23" s="7" t="str">
        <f>IF(technique!C21=0,"-",IF(ISERROR(VLOOKUP(technique!C21,'[1]Taux plan comptable'!$A$6:$B$251,plancomptable,FALSE)),"ERREUR",VLOOKUP(technique!C21,'[1]Taux plan comptable'!$A$6:$B$121,plancomptable,FALSE)))</f>
        <v>Banque</v>
      </c>
      <c r="D23" s="7" t="str">
        <f>IF(technique!D21="","",technique!D21)</f>
        <v/>
      </c>
      <c r="E23" s="14" t="str">
        <f>IF(technique!E21="","",technique!E21)</f>
        <v>-</v>
      </c>
      <c r="F23" s="14">
        <f>IF(technique!F21="","",technique!F21)</f>
        <v>34850</v>
      </c>
    </row>
    <row r="24" spans="1:6" ht="24" x14ac:dyDescent="0.15">
      <c r="A24" s="7">
        <f>IF(technique!A22="","",technique!A22)</f>
        <v>8</v>
      </c>
      <c r="B24" s="7" t="str">
        <f>IF(technique!B22=0,"-",IF(ISERROR(VLOOKUP(technique!B22,'[1]Taux plan comptable'!$A$6:$B$251,plancomptable,FALSE)),"ERREUR",VLOOKUP(technique!B22,'[1]Taux plan comptable'!$A$6:$B$121,plancomptable,FALSE)))</f>
        <v>Frais d'achats de marchandises</v>
      </c>
      <c r="C24" s="7" t="str">
        <f>IF(technique!C22=0,"-",IF(ISERROR(VLOOKUP(technique!C22,'[1]Taux plan comptable'!$A$6:$B$251,plancomptable,FALSE)),"ERREUR",VLOOKUP(technique!C22,'[1]Taux plan comptable'!$A$6:$B$121,plancomptable,FALSE)))</f>
        <v>-</v>
      </c>
      <c r="D24" s="7" t="str">
        <f>IF(technique!D22="","",technique!D22)</f>
        <v/>
      </c>
      <c r="E24" s="14">
        <f>IF(technique!E22="","",technique!E22)</f>
        <v>120</v>
      </c>
      <c r="F24" s="14" t="str">
        <f>IF(technique!F22="","",technique!F22)</f>
        <v>-</v>
      </c>
    </row>
    <row r="25" spans="1:6" x14ac:dyDescent="0.15">
      <c r="A25" s="7" t="str">
        <f>IF(technique!A23="","",technique!A23)</f>
        <v/>
      </c>
      <c r="B25" s="7" t="str">
        <f>IF(technique!B23=0,"-",IF(ISERROR(VLOOKUP(technique!B23,'[1]Taux plan comptable'!$A$6:$B$251,plancomptable,FALSE)),"ERREUR",VLOOKUP(technique!B23,'[1]Taux plan comptable'!$A$6:$B$121,plancomptable,FALSE)))</f>
        <v>IP sur marchandises</v>
      </c>
      <c r="C25" s="7" t="str">
        <f>IF(technique!C23=0,"-",IF(ISERROR(VLOOKUP(technique!C23,'[1]Taux plan comptable'!$A$6:$B$251,plancomptable,FALSE)),"ERREUR",VLOOKUP(technique!C23,'[1]Taux plan comptable'!$A$6:$B$121,plancomptable,FALSE)))</f>
        <v>-</v>
      </c>
      <c r="D25" s="7" t="str">
        <f>IF(technique!D23="","",technique!D23)</f>
        <v/>
      </c>
      <c r="E25" s="14">
        <f>IF(technique!E23="","",technique!E23)</f>
        <v>9.25</v>
      </c>
      <c r="F25" s="14" t="str">
        <f>IF(technique!F23="","",technique!F23)</f>
        <v>-</v>
      </c>
    </row>
    <row r="26" spans="1:6" x14ac:dyDescent="0.15">
      <c r="A26" s="7" t="str">
        <f>IF(technique!A24="","",technique!A24)</f>
        <v/>
      </c>
      <c r="B26" s="7" t="str">
        <f>IF(technique!B24=0,"-",IF(ISERROR(VLOOKUP(technique!B24,'[1]Taux plan comptable'!$A$6:$B$251,plancomptable,FALSE)),"ERREUR",VLOOKUP(technique!B24,'[1]Taux plan comptable'!$A$6:$B$121,plancomptable,FALSE)))</f>
        <v>-</v>
      </c>
      <c r="C26" s="7" t="str">
        <f>IF(technique!C24=0,"-",IF(ISERROR(VLOOKUP(technique!C24,'[1]Taux plan comptable'!$A$6:$B$251,plancomptable,FALSE)),"ERREUR",VLOOKUP(technique!C24,'[1]Taux plan comptable'!$A$6:$B$121,plancomptable,FALSE)))</f>
        <v>Caisse</v>
      </c>
      <c r="D26" s="7" t="str">
        <f>IF(technique!D24="","",technique!D24)</f>
        <v/>
      </c>
      <c r="E26" s="14" t="str">
        <f>IF(technique!E24="","",technique!E24)</f>
        <v>-</v>
      </c>
      <c r="F26" s="14">
        <f>IF(technique!F24="","",technique!F24)</f>
        <v>129.25</v>
      </c>
    </row>
    <row r="27" spans="1:6" x14ac:dyDescent="0.15">
      <c r="A27" s="7">
        <f>IF(technique!A25="","",technique!A25)</f>
        <v>9</v>
      </c>
      <c r="B27" s="7" t="str">
        <f>IF(technique!B25=0,"-",IF(ISERROR(VLOOKUP(technique!B25,'[1]Taux plan comptable'!$A$6:$B$251,plancomptable,FALSE)),"ERREUR",VLOOKUP(technique!B25,'[1]Taux plan comptable'!$A$6:$B$121,plancomptable,FALSE)))</f>
        <v>Dettes fournisseurs</v>
      </c>
      <c r="C27" s="7" t="str">
        <f>IF(technique!C25=0,"-",IF(ISERROR(VLOOKUP(technique!C25,'[1]Taux plan comptable'!$A$6:$B$251,plancomptable,FALSE)),"ERREUR",VLOOKUP(technique!C25,'[1]Taux plan comptable'!$A$6:$B$121,plancomptable,FALSE)))</f>
        <v>Poste</v>
      </c>
      <c r="D27" s="7" t="str">
        <f>IF(technique!D25="","",technique!D25)</f>
        <v/>
      </c>
      <c r="E27" s="14">
        <f>IF(technique!E25="","",technique!E25)</f>
        <v>540</v>
      </c>
      <c r="F27" s="14">
        <f>IF(technique!F25="","",technique!F25)</f>
        <v>540</v>
      </c>
    </row>
    <row r="28" spans="1:6" x14ac:dyDescent="0.15">
      <c r="A28" s="7">
        <f>IF(technique!A26="","",technique!A26)</f>
        <v>10</v>
      </c>
      <c r="B28" s="7" t="str">
        <f>IF(technique!B26=0,"-",IF(ISERROR(VLOOKUP(technique!B26,'[1]Taux plan comptable'!$A$6:$B$251,plancomptable,FALSE)),"ERREUR",VLOOKUP(technique!B26,'[1]Taux plan comptable'!$A$6:$B$121,plancomptable,FALSE)))</f>
        <v>Achats de marchandise</v>
      </c>
      <c r="C28" s="7" t="str">
        <f>IF(technique!C26=0,"-",IF(ISERROR(VLOOKUP(technique!C26,'[1]Taux plan comptable'!$A$6:$B$251,plancomptable,FALSE)),"ERREUR",VLOOKUP(technique!C26,'[1]Taux plan comptable'!$A$6:$B$121,plancomptable,FALSE)))</f>
        <v>Dettes fournisseurs</v>
      </c>
      <c r="D28" s="7" t="str">
        <f>IF(technique!D26="","",technique!D26)</f>
        <v/>
      </c>
      <c r="E28" s="14">
        <f>IF(technique!E26="","",technique!E26)</f>
        <v>13000</v>
      </c>
      <c r="F28" s="14">
        <f>IF(technique!F26="","",technique!F26)</f>
        <v>13000</v>
      </c>
    </row>
    <row r="29" spans="1:6" ht="24" x14ac:dyDescent="0.15">
      <c r="A29" s="7">
        <f>IF(technique!A27="","",technique!A27)</f>
        <v>11</v>
      </c>
      <c r="B29" s="7" t="str">
        <f>IF(technique!B27=0,"-",IF(ISERROR(VLOOKUP(technique!B27,'[1]Taux plan comptable'!$A$6:$B$251,plancomptable,FALSE)),"ERREUR",VLOOKUP(technique!B27,'[1]Taux plan comptable'!$A$6:$B$121,plancomptable,FALSE)))</f>
        <v>Frais d'achats de marchandises</v>
      </c>
      <c r="C29" s="7" t="str">
        <f>IF(technique!C27=0,"-",IF(ISERROR(VLOOKUP(technique!C27,'[1]Taux plan comptable'!$A$6:$B$251,plancomptable,FALSE)),"ERREUR",VLOOKUP(technique!C27,'[1]Taux plan comptable'!$A$6:$B$121,plancomptable,FALSE)))</f>
        <v>-</v>
      </c>
      <c r="D29" s="7" t="str">
        <f>IF(technique!D27="","",technique!D27)</f>
        <v/>
      </c>
      <c r="E29" s="14">
        <f>IF(technique!E27="","",technique!E27)</f>
        <v>120</v>
      </c>
      <c r="F29" s="14" t="str">
        <f>IF(technique!F27="","",technique!F27)</f>
        <v>-</v>
      </c>
    </row>
    <row r="30" spans="1:6" x14ac:dyDescent="0.15">
      <c r="A30" s="7" t="str">
        <f>IF(technique!A28="","",technique!A28)</f>
        <v/>
      </c>
      <c r="B30" s="7" t="str">
        <f>IF(technique!B28=0,"-",IF(ISERROR(VLOOKUP(technique!B28,'[1]Taux plan comptable'!$A$6:$B$251,plancomptable,FALSE)),"ERREUR",VLOOKUP(technique!B28,'[1]Taux plan comptable'!$A$6:$B$121,plancomptable,FALSE)))</f>
        <v>IP sur marchandises</v>
      </c>
      <c r="C30" s="7" t="str">
        <f>IF(technique!C28=0,"-",IF(ISERROR(VLOOKUP(technique!C28,'[1]Taux plan comptable'!$A$6:$B$251,plancomptable,FALSE)),"ERREUR",VLOOKUP(technique!C28,'[1]Taux plan comptable'!$A$6:$B$121,plancomptable,FALSE)))</f>
        <v>-</v>
      </c>
      <c r="D30" s="7" t="str">
        <f>IF(technique!D28="","",technique!D28)</f>
        <v>13000 x 7.7%</v>
      </c>
      <c r="E30" s="14">
        <f>IF(technique!E28="","",technique!E28)</f>
        <v>1001</v>
      </c>
      <c r="F30" s="14" t="str">
        <f>IF(technique!F28="","",technique!F28)</f>
        <v>-</v>
      </c>
    </row>
    <row r="31" spans="1:6" x14ac:dyDescent="0.15">
      <c r="A31" s="7" t="str">
        <f>IF(technique!A29="","",technique!A29)</f>
        <v/>
      </c>
      <c r="B31" s="7" t="str">
        <f>IF(technique!B29=0,"-",IF(ISERROR(VLOOKUP(technique!B29,'[1]Taux plan comptable'!$A$6:$B$251,plancomptable,FALSE)),"ERREUR",VLOOKUP(technique!B29,'[1]Taux plan comptable'!$A$6:$B$121,plancomptable,FALSE)))</f>
        <v>-</v>
      </c>
      <c r="C31" s="7" t="str">
        <f>IF(technique!C29=0,"-",IF(ISERROR(VLOOKUP(technique!C29,'[1]Taux plan comptable'!$A$6:$B$251,plancomptable,FALSE)),"ERREUR",VLOOKUP(technique!C29,'[1]Taux plan comptable'!$A$6:$B$121,plancomptable,FALSE)))</f>
        <v>Banque</v>
      </c>
      <c r="D31" s="7" t="str">
        <f>IF(technique!D29="","",technique!D29)</f>
        <v/>
      </c>
      <c r="E31" s="14" t="str">
        <f>IF(technique!E29="","",technique!E29)</f>
        <v>-</v>
      </c>
      <c r="F31" s="14">
        <f>IF(technique!F29="","",technique!F29)</f>
        <v>1121</v>
      </c>
    </row>
    <row r="32" spans="1:6" x14ac:dyDescent="0.15">
      <c r="A32" s="7">
        <f>IF(technique!A30="","",technique!A30)</f>
        <v>12</v>
      </c>
      <c r="B32" s="7" t="str">
        <f>IF(technique!B30=0,"-",IF(ISERROR(VLOOKUP(technique!B30,'[1]Taux plan comptable'!$A$6:$B$251,plancomptable,FALSE)),"ERREUR",VLOOKUP(technique!B30,'[1]Taux plan comptable'!$A$6:$B$121,plancomptable,FALSE)))</f>
        <v>Dettes fournisseurs</v>
      </c>
      <c r="C32" s="7" t="str">
        <f>IF(technique!C30=0,"-",IF(ISERROR(VLOOKUP(technique!C30,'[1]Taux plan comptable'!$A$6:$B$251,plancomptable,FALSE)),"ERREUR",VLOOKUP(technique!C30,'[1]Taux plan comptable'!$A$6:$B$121,plancomptable,FALSE)))</f>
        <v>Banque</v>
      </c>
      <c r="D32" s="7" t="str">
        <f>IF(technique!D30="","",technique!D30)</f>
        <v/>
      </c>
      <c r="E32" s="14">
        <f>IF(technique!E30="","",technique!E30)</f>
        <v>13000</v>
      </c>
      <c r="F32" s="14">
        <f>IF(technique!F30="","",technique!F30)</f>
        <v>13000</v>
      </c>
    </row>
    <row r="33" spans="1:6" x14ac:dyDescent="0.15">
      <c r="A33" s="7">
        <f>IF(technique!A31="","",technique!A31)</f>
        <v>13</v>
      </c>
      <c r="B33" s="7" t="str">
        <f>IF(technique!B31=0,"-",IF(ISERROR(VLOOKUP(technique!B31,'[1]Taux plan comptable'!$A$6:$B$251,plancomptable,FALSE)),"ERREUR",VLOOKUP(technique!B31,'[1]Taux plan comptable'!$A$6:$B$121,plancomptable,FALSE)))</f>
        <v>Charges de locaux</v>
      </c>
      <c r="C33" s="7" t="str">
        <f>IF(technique!C31=0,"-",IF(ISERROR(VLOOKUP(technique!C31,'[1]Taux plan comptable'!$A$6:$B$251,plancomptable,FALSE)),"ERREUR",VLOOKUP(technique!C31,'[1]Taux plan comptable'!$A$6:$B$121,plancomptable,FALSE)))</f>
        <v>Poste</v>
      </c>
      <c r="D33" s="7" t="str">
        <f>IF(technique!D31="","",technique!D31)</f>
        <v/>
      </c>
      <c r="E33" s="14">
        <f>IF(technique!E31="","",technique!E31)</f>
        <v>5400</v>
      </c>
      <c r="F33" s="14">
        <f>IF(technique!F31="","",technique!F31)</f>
        <v>5400</v>
      </c>
    </row>
    <row r="34" spans="1:6" x14ac:dyDescent="0.15">
      <c r="A34" s="7">
        <f>IF(technique!A32="","",technique!A32)</f>
        <v>14</v>
      </c>
      <c r="B34" s="7" t="str">
        <f>IF(technique!B32=0,"-",IF(ISERROR(VLOOKUP(technique!B32,'[1]Taux plan comptable'!$A$6:$B$251,plancomptable,FALSE)),"ERREUR",VLOOKUP(technique!B32,'[1]Taux plan comptable'!$A$6:$B$121,plancomptable,FALSE)))</f>
        <v>Achats de marchandise</v>
      </c>
      <c r="C34" s="7" t="str">
        <f>IF(technique!C32=0,"-",IF(ISERROR(VLOOKUP(technique!C32,'[1]Taux plan comptable'!$A$6:$B$251,plancomptable,FALSE)),"ERREUR",VLOOKUP(technique!C32,'[1]Taux plan comptable'!$A$6:$B$121,plancomptable,FALSE)))</f>
        <v>-</v>
      </c>
      <c r="D34" s="7" t="str">
        <f>IF(technique!D32="","",technique!D32)</f>
        <v/>
      </c>
      <c r="E34" s="14">
        <f>IF(technique!E32="","",technique!E32)</f>
        <v>10000</v>
      </c>
      <c r="F34" s="14" t="str">
        <f>IF(technique!F32="","",technique!F32)</f>
        <v>-</v>
      </c>
    </row>
    <row r="35" spans="1:6" x14ac:dyDescent="0.15">
      <c r="A35" s="7" t="str">
        <f>IF(technique!A33="","",technique!A33)</f>
        <v/>
      </c>
      <c r="B35" s="7" t="str">
        <f>IF(technique!B33=0,"-",IF(ISERROR(VLOOKUP(technique!B33,'[1]Taux plan comptable'!$A$6:$B$251,plancomptable,FALSE)),"ERREUR",VLOOKUP(technique!B33,'[1]Taux plan comptable'!$A$6:$B$121,plancomptable,FALSE)))</f>
        <v>-</v>
      </c>
      <c r="C35" s="7" t="str">
        <f>IF(technique!C33=0,"-",IF(ISERROR(VLOOKUP(technique!C33,'[1]Taux plan comptable'!$A$6:$B$251,plancomptable,FALSE)),"ERREUR",VLOOKUP(technique!C33,'[1]Taux plan comptable'!$A$6:$B$121,plancomptable,FALSE)))</f>
        <v>Produits financiers</v>
      </c>
      <c r="D35" s="7" t="str">
        <f>IF(technique!D33="","",technique!D33)</f>
        <v>10000 x 2 %</v>
      </c>
      <c r="E35" s="14" t="str">
        <f>IF(technique!E33="","",technique!E33)</f>
        <v>-</v>
      </c>
      <c r="F35" s="14">
        <f>IF(technique!F33="","",technique!F33)</f>
        <v>200</v>
      </c>
    </row>
    <row r="36" spans="1:6" ht="24" x14ac:dyDescent="0.15">
      <c r="A36" s="7" t="str">
        <f>IF(technique!A34="","",technique!A34)</f>
        <v/>
      </c>
      <c r="B36" s="7" t="str">
        <f>IF(technique!B34=0,"-",IF(ISERROR(VLOOKUP(technique!B34,'[1]Taux plan comptable'!$A$6:$B$251,plancomptable,FALSE)),"ERREUR",VLOOKUP(technique!B34,'[1]Taux plan comptable'!$A$6:$B$121,plancomptable,FALSE)))</f>
        <v>IP sur investissements et ACE</v>
      </c>
      <c r="C36" s="7" t="str">
        <f>IF(technique!C34=0,"-",IF(ISERROR(VLOOKUP(technique!C34,'[1]Taux plan comptable'!$A$6:$B$251,plancomptable,FALSE)),"ERREUR",VLOOKUP(technique!C34,'[1]Taux plan comptable'!$A$6:$B$121,plancomptable,FALSE)))</f>
        <v>-</v>
      </c>
      <c r="D36" s="7" t="str">
        <f>IF(technique!D34="","",technique!D34)</f>
        <v>9800 x 7.7%</v>
      </c>
      <c r="E36" s="14">
        <f>IF(technique!E34="","",technique!E34)</f>
        <v>754.6</v>
      </c>
      <c r="F36" s="14" t="str">
        <f>IF(technique!F34="","",technique!F34)</f>
        <v>-</v>
      </c>
    </row>
    <row r="37" spans="1:6" x14ac:dyDescent="0.15">
      <c r="A37" s="7" t="str">
        <f>IF(technique!A35="","",technique!A35)</f>
        <v/>
      </c>
      <c r="B37" s="7" t="str">
        <f>IF(technique!B35=0,"-",IF(ISERROR(VLOOKUP(technique!B35,'[1]Taux plan comptable'!$A$6:$B$251,plancomptable,FALSE)),"ERREUR",VLOOKUP(technique!B35,'[1]Taux plan comptable'!$A$6:$B$121,plancomptable,FALSE)))</f>
        <v>-</v>
      </c>
      <c r="C37" s="7" t="str">
        <f>IF(technique!C35=0,"-",IF(ISERROR(VLOOKUP(technique!C35,'[1]Taux plan comptable'!$A$6:$B$251,plancomptable,FALSE)),"ERREUR",VLOOKUP(technique!C35,'[1]Taux plan comptable'!$A$6:$B$121,plancomptable,FALSE)))</f>
        <v>Caisse</v>
      </c>
      <c r="D37" s="7" t="str">
        <f>IF(technique!D35="","",technique!D35)</f>
        <v/>
      </c>
      <c r="E37" s="14" t="str">
        <f>IF(technique!E35="","",technique!E35)</f>
        <v>-</v>
      </c>
      <c r="F37" s="14">
        <f>IF(technique!F35="","",technique!F35)</f>
        <v>10554.6</v>
      </c>
    </row>
    <row r="38" spans="1:6" x14ac:dyDescent="0.15">
      <c r="A38" s="7">
        <f>IF(technique!A36="","",technique!A36)</f>
        <v>15</v>
      </c>
      <c r="B38" s="7" t="str">
        <f>IF(technique!B36=0,"-",IF(ISERROR(VLOOKUP(technique!B36,'[1]Taux plan comptable'!$A$6:$B$251,plancomptable,FALSE)),"ERREUR",VLOOKUP(technique!B36,'[1]Taux plan comptable'!$A$6:$B$121,plancomptable,FALSE)))</f>
        <v>Charges de publicité</v>
      </c>
      <c r="C38" s="7" t="str">
        <f>IF(technique!C36=0,"-",IF(ISERROR(VLOOKUP(technique!C36,'[1]Taux plan comptable'!$A$6:$B$251,plancomptable,FALSE)),"ERREUR",VLOOKUP(technique!C36,'[1]Taux plan comptable'!$A$6:$B$121,plancomptable,FALSE)))</f>
        <v>-</v>
      </c>
      <c r="D38" s="7" t="str">
        <f>IF(technique!D36="","",technique!D36)</f>
        <v/>
      </c>
      <c r="E38" s="14">
        <f>IF(technique!E36="","",technique!E36)</f>
        <v>8333.35</v>
      </c>
      <c r="F38" s="14" t="str">
        <f>IF(technique!F36="","",technique!F36)</f>
        <v>-</v>
      </c>
    </row>
    <row r="39" spans="1:6" ht="24" x14ac:dyDescent="0.15">
      <c r="A39" s="7" t="str">
        <f>IF(technique!A37="","",technique!A37)</f>
        <v/>
      </c>
      <c r="B39" s="7" t="str">
        <f>IF(technique!B37=0,"-",IF(ISERROR(VLOOKUP(technique!B37,'[1]Taux plan comptable'!$A$6:$B$251,plancomptable,FALSE)),"ERREUR",VLOOKUP(technique!B37,'[1]Taux plan comptable'!$A$6:$B$121,plancomptable,FALSE)))</f>
        <v>IP sur investissements et ACE</v>
      </c>
      <c r="C39" s="7" t="str">
        <f>IF(technique!C37=0,"-",IF(ISERROR(VLOOKUP(technique!C37,'[1]Taux plan comptable'!$A$6:$B$251,plancomptable,FALSE)),"ERREUR",VLOOKUP(technique!C37,'[1]Taux plan comptable'!$A$6:$B$121,plancomptable,FALSE)))</f>
        <v>-</v>
      </c>
      <c r="D39" s="7" t="str">
        <f>IF(technique!D37="","",technique!D37)</f>
        <v>Attention taux décembre 2017</v>
      </c>
      <c r="E39" s="14">
        <f>IF(technique!E37="","",technique!E37)</f>
        <v>666.64999999999964</v>
      </c>
      <c r="F39" s="14" t="str">
        <f>IF(technique!F37="","",technique!F37)</f>
        <v>-</v>
      </c>
    </row>
    <row r="40" spans="1:6" x14ac:dyDescent="0.15">
      <c r="A40" s="7" t="str">
        <f>IF(technique!A38="","",technique!A38)</f>
        <v/>
      </c>
      <c r="B40" s="7" t="str">
        <f>IF(technique!B38=0,"-",IF(ISERROR(VLOOKUP(technique!B38,'[1]Taux plan comptable'!$A$6:$B$251,plancomptable,FALSE)),"ERREUR",VLOOKUP(technique!B38,'[1]Taux plan comptable'!$A$6:$B$121,plancomptable,FALSE)))</f>
        <v>-</v>
      </c>
      <c r="C40" s="7" t="str">
        <f>IF(technique!C38=0,"-",IF(ISERROR(VLOOKUP(technique!C38,'[1]Taux plan comptable'!$A$6:$B$251,plancomptable,FALSE)),"ERREUR",VLOOKUP(technique!C38,'[1]Taux plan comptable'!$A$6:$B$121,plancomptable,FALSE)))</f>
        <v>Dettes fournisseurs</v>
      </c>
      <c r="D40" s="7" t="str">
        <f>IF(technique!D38="","",technique!D38)</f>
        <v/>
      </c>
      <c r="E40" s="14" t="str">
        <f>IF(technique!E38="","",technique!E38)</f>
        <v>-</v>
      </c>
      <c r="F40" s="14">
        <f>IF(technique!F38="","",technique!F38)</f>
        <v>9000</v>
      </c>
    </row>
    <row r="41" spans="1:6" x14ac:dyDescent="0.15">
      <c r="A41" s="7">
        <f>IF(technique!A39="","",technique!A39)</f>
        <v>16</v>
      </c>
      <c r="B41" s="7" t="str">
        <f>IF(technique!B39=0,"-",IF(ISERROR(VLOOKUP(technique!B39,'[1]Taux plan comptable'!$A$6:$B$251,plancomptable,FALSE)),"ERREUR",VLOOKUP(technique!B39,'[1]Taux plan comptable'!$A$6:$B$121,plancomptable,FALSE)))</f>
        <v>Véhicule</v>
      </c>
      <c r="C41" s="7" t="str">
        <f>IF(technique!C39=0,"-",IF(ISERROR(VLOOKUP(technique!C39,'[1]Taux plan comptable'!$A$6:$B$251,plancomptable,FALSE)),"ERREUR",VLOOKUP(technique!C39,'[1]Taux plan comptable'!$A$6:$B$121,plancomptable,FALSE)))</f>
        <v>Capital propre</v>
      </c>
      <c r="D41" s="7" t="str">
        <f>IF(technique!D39="","",technique!D39)</f>
        <v>apports pas soumis à tva</v>
      </c>
      <c r="E41" s="14">
        <f>IF(technique!E39="","",technique!E39)</f>
        <v>9000</v>
      </c>
      <c r="F41" s="14">
        <f>IF(technique!F39="","",technique!F39)</f>
        <v>9000</v>
      </c>
    </row>
    <row r="42" spans="1:6" x14ac:dyDescent="0.15">
      <c r="A42" s="7">
        <f>IF(technique!A40="","",technique!A40)</f>
        <v>17</v>
      </c>
      <c r="B42" s="7" t="str">
        <f>IF(technique!B40=0,"-",IF(ISERROR(VLOOKUP(technique!B40,'[1]Taux plan comptable'!$A$6:$B$251,plancomptable,FALSE)),"ERREUR",VLOOKUP(technique!B40,'[1]Taux plan comptable'!$A$6:$B$121,plancomptable,FALSE)))</f>
        <v>Banque</v>
      </c>
      <c r="C42" s="7" t="str">
        <f>IF(technique!C40=0,"-",IF(ISERROR(VLOOKUP(technique!C40,'[1]Taux plan comptable'!$A$6:$B$251,plancomptable,FALSE)),"ERREUR",VLOOKUP(technique!C40,'[1]Taux plan comptable'!$A$6:$B$121,plancomptable,FALSE)))</f>
        <v>Produits financiers</v>
      </c>
      <c r="D42" s="7" t="str">
        <f>IF(technique!D40="","",technique!D40)</f>
        <v/>
      </c>
      <c r="E42" s="14">
        <f>IF(technique!E40="","",technique!E40)</f>
        <v>4.3</v>
      </c>
      <c r="F42" s="14">
        <f>IF(technique!F40="","",technique!F40)</f>
        <v>4.3</v>
      </c>
    </row>
    <row r="43" spans="1:6" x14ac:dyDescent="0.15">
      <c r="A43" s="7">
        <f>IF(technique!A41="","",technique!A41)</f>
        <v>18</v>
      </c>
      <c r="B43" s="7" t="str">
        <f>IF(technique!B41=0,"-",IF(ISERROR(VLOOKUP(technique!B41,'[1]Taux plan comptable'!$A$6:$B$251,plancomptable,FALSE)),"ERREUR",VLOOKUP(technique!B41,'[1]Taux plan comptable'!$A$6:$B$121,plancomptable,FALSE)))</f>
        <v>Dettes fournisseurs</v>
      </c>
      <c r="C43" s="7" t="str">
        <f>IF(technique!C41=0,"-",IF(ISERROR(VLOOKUP(technique!C41,'[1]Taux plan comptable'!$A$6:$B$251,plancomptable,FALSE)),"ERREUR",VLOOKUP(technique!C41,'[1]Taux plan comptable'!$A$6:$B$121,plancomptable,FALSE)))</f>
        <v>Banque</v>
      </c>
      <c r="D43" s="7" t="str">
        <f>IF(technique!D41="","",technique!D41)</f>
        <v>1000 x 90%</v>
      </c>
      <c r="E43" s="14">
        <f>IF(technique!E41="","",technique!E41)</f>
        <v>900</v>
      </c>
      <c r="F43" s="14">
        <f>IF(technique!F41="","",technique!F41)</f>
        <v>900</v>
      </c>
    </row>
    <row r="44" spans="1:6" x14ac:dyDescent="0.15">
      <c r="A44" s="7">
        <f>IF(technique!A42="","",technique!A42)</f>
        <v>19</v>
      </c>
      <c r="B44" s="7" t="str">
        <f>IF(technique!B42=0,"-",IF(ISERROR(VLOOKUP(technique!B42,'[1]Taux plan comptable'!$A$6:$B$251,plancomptable,FALSE)),"ERREUR",VLOOKUP(technique!B42,'[1]Taux plan comptable'!$A$6:$B$121,plancomptable,FALSE)))</f>
        <v>-</v>
      </c>
      <c r="C44" s="7" t="str">
        <f>IF(technique!C42=0,"-",IF(ISERROR(VLOOKUP(technique!C42,'[1]Taux plan comptable'!$A$6:$B$251,plancomptable,FALSE)),"ERREUR",VLOOKUP(technique!C42,'[1]Taux plan comptable'!$A$6:$B$121,plancomptable,FALSE)))</f>
        <v>Créances clients</v>
      </c>
      <c r="D44" s="7" t="str">
        <f>IF(technique!D42="","",technique!D42)</f>
        <v/>
      </c>
      <c r="E44" s="14" t="str">
        <f>IF(technique!E42="","",technique!E42)</f>
        <v>-</v>
      </c>
      <c r="F44" s="14">
        <f>IF(technique!F42="","",technique!F42)</f>
        <v>3231</v>
      </c>
    </row>
    <row r="45" spans="1:6" x14ac:dyDescent="0.15">
      <c r="A45" s="7" t="str">
        <f>IF(technique!A43="","",technique!A43)</f>
        <v/>
      </c>
      <c r="B45" s="7" t="str">
        <f>IF(technique!B43=0,"-",IF(ISERROR(VLOOKUP(technique!B43,'[1]Taux plan comptable'!$A$6:$B$251,plancomptable,FALSE)),"ERREUR",VLOOKUP(technique!B43,'[1]Taux plan comptable'!$A$6:$B$121,plancomptable,FALSE)))</f>
        <v>TVA due</v>
      </c>
      <c r="C45" s="7" t="str">
        <f>IF(technique!C43=0,"-",IF(ISERROR(VLOOKUP(technique!C43,'[1]Taux plan comptable'!$A$6:$B$251,plancomptable,FALSE)),"ERREUR",VLOOKUP(technique!C43,'[1]Taux plan comptable'!$A$6:$B$121,plancomptable,FALSE)))</f>
        <v>-</v>
      </c>
      <c r="D45" s="7" t="str">
        <f>IF(technique!D43="","",technique!D43)</f>
        <v/>
      </c>
      <c r="E45" s="14">
        <f>IF(technique!E43="","",technique!E43)</f>
        <v>231</v>
      </c>
      <c r="F45" s="14" t="str">
        <f>IF(technique!F43="","",technique!F43)</f>
        <v>-</v>
      </c>
    </row>
    <row r="46" spans="1:6" x14ac:dyDescent="0.15">
      <c r="A46" s="7" t="str">
        <f>IF(technique!A44="","",technique!A44)</f>
        <v/>
      </c>
      <c r="B46" s="7" t="str">
        <f>IF(technique!B44=0,"-",IF(ISERROR(VLOOKUP(technique!B44,'[1]Taux plan comptable'!$A$6:$B$251,plancomptable,FALSE)),"ERREUR",VLOOKUP(technique!B44,'[1]Taux plan comptable'!$A$6:$B$121,plancomptable,FALSE)))</f>
        <v>Ducroire</v>
      </c>
      <c r="C46" s="7" t="str">
        <f>IF(technique!C44=0,"-",IF(ISERROR(VLOOKUP(technique!C44,'[1]Taux plan comptable'!$A$6:$B$251,plancomptable,FALSE)),"ERREUR",VLOOKUP(technique!C44,'[1]Taux plan comptable'!$A$6:$B$121,plancomptable,FALSE)))</f>
        <v>-</v>
      </c>
      <c r="D46" s="7" t="str">
        <f>IF(technique!D44="","",technique!D44)</f>
        <v/>
      </c>
      <c r="E46" s="14">
        <f>IF(technique!E44="","",technique!E44)</f>
        <v>3000</v>
      </c>
      <c r="F46" s="14" t="str">
        <f>IF(technique!F44="","",technique!F44)</f>
        <v>-</v>
      </c>
    </row>
    <row r="47" spans="1:6" x14ac:dyDescent="0.15">
      <c r="A47" s="7">
        <f>IF(technique!A45="","",technique!A45)</f>
        <v>20</v>
      </c>
      <c r="B47" s="7" t="str">
        <f>IF(technique!B45=0,"-",IF(ISERROR(VLOOKUP(technique!B45,'[1]Taux plan comptable'!$A$6:$B$251,plancomptable,FALSE)),"ERREUR",VLOOKUP(technique!B45,'[1]Taux plan comptable'!$A$6:$B$121,plancomptable,FALSE)))</f>
        <v>Banque</v>
      </c>
      <c r="C47" s="7" t="str">
        <f>IF(technique!C45=0,"-",IF(ISERROR(VLOOKUP(technique!C45,'[1]Taux plan comptable'!$A$6:$B$251,plancomptable,FALSE)),"ERREUR",VLOOKUP(technique!C45,'[1]Taux plan comptable'!$A$6:$B$121,plancomptable,FALSE)))</f>
        <v>-</v>
      </c>
      <c r="D47" s="7" t="str">
        <f>IF(technique!D45="","",technique!D45)</f>
        <v/>
      </c>
      <c r="E47" s="14">
        <f>IF(technique!E45="","",technique!E45)</f>
        <v>850</v>
      </c>
      <c r="F47" s="14" t="str">
        <f>IF(technique!F45="","",technique!F45)</f>
        <v>-</v>
      </c>
    </row>
    <row r="48" spans="1:6" x14ac:dyDescent="0.15">
      <c r="A48" s="7" t="str">
        <f>IF(technique!A46="","",technique!A46)</f>
        <v/>
      </c>
      <c r="B48" s="7" t="str">
        <f>IF(technique!B46=0,"-",IF(ISERROR(VLOOKUP(technique!B46,'[1]Taux plan comptable'!$A$6:$B$251,plancomptable,FALSE)),"ERREUR",VLOOKUP(technique!B46,'[1]Taux plan comptable'!$A$6:$B$121,plancomptable,FALSE)))</f>
        <v>-</v>
      </c>
      <c r="C48" s="7" t="str">
        <f>IF(technique!C46=0,"-",IF(ISERROR(VLOOKUP(technique!C46,'[1]Taux plan comptable'!$A$6:$B$251,plancomptable,FALSE)),"ERREUR",VLOOKUP(technique!C46,'[1]Taux plan comptable'!$A$6:$B$121,plancomptable,FALSE)))</f>
        <v>TVA due</v>
      </c>
      <c r="D48" s="7" t="str">
        <f>IF(technique!D46="","",technique!D46)</f>
        <v/>
      </c>
      <c r="E48" s="14" t="str">
        <f>IF(technique!E46="","",technique!E46)</f>
        <v>-</v>
      </c>
      <c r="F48" s="14">
        <f>IF(technique!F46="","",technique!F46)</f>
        <v>60.75</v>
      </c>
    </row>
    <row r="49" spans="1:6" x14ac:dyDescent="0.15">
      <c r="A49" s="7" t="str">
        <f>IF(technique!A47="","",technique!A47)</f>
        <v/>
      </c>
      <c r="B49" s="7" t="str">
        <f>IF(technique!B47=0,"-",IF(ISERROR(VLOOKUP(technique!B47,'[1]Taux plan comptable'!$A$6:$B$251,plancomptable,FALSE)),"ERREUR",VLOOKUP(technique!B47,'[1]Taux plan comptable'!$A$6:$B$121,plancomptable,FALSE)))</f>
        <v>-</v>
      </c>
      <c r="C49" s="7" t="str">
        <f>IF(technique!C47=0,"-",IF(ISERROR(VLOOKUP(technique!C47,'[1]Taux plan comptable'!$A$6:$B$251,plancomptable,FALSE)),"ERREUR",VLOOKUP(technique!C47,'[1]Taux plan comptable'!$A$6:$B$121,plancomptable,FALSE)))</f>
        <v>Pertes sur clients</v>
      </c>
      <c r="D49" s="7" t="str">
        <f>IF(technique!D47="","",technique!D47)</f>
        <v/>
      </c>
      <c r="E49" s="14" t="str">
        <f>IF(technique!E47="","",technique!E47)</f>
        <v>-</v>
      </c>
      <c r="F49" s="14">
        <f>IF(technique!F47="","",technique!F47)</f>
        <v>789.25</v>
      </c>
    </row>
  </sheetData>
  <mergeCells count="7">
    <mergeCell ref="A1:B1"/>
    <mergeCell ref="E1:F1"/>
    <mergeCell ref="C1:D1"/>
    <mergeCell ref="A2:A3"/>
    <mergeCell ref="B2:C2"/>
    <mergeCell ref="D2:D3"/>
    <mergeCell ref="E2:F2"/>
  </mergeCells>
  <phoneticPr fontId="2" type="noConversion"/>
  <printOptions horizontalCentered="1" verticalCentered="1"/>
  <pageMargins left="0.25" right="0.25" top="0.75" bottom="0.75" header="0.3" footer="0.3"/>
  <pageSetup paperSize="9" orientation="portrait" horizontalDpi="4294967292" verticalDpi="4294967292"/>
  <headerFooter>
    <oddFooter>&amp;L&amp;"Calibri,Normal"&amp;K000000© Yannick BRAVO</oddFoot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zoomScale="130" zoomScaleNormal="130" workbookViewId="0">
      <selection activeCell="C25" sqref="C25"/>
    </sheetView>
  </sheetViews>
  <sheetFormatPr baseColWidth="10" defaultRowHeight="16" x14ac:dyDescent="0.2"/>
  <cols>
    <col min="1" max="1" width="3.1640625" style="2" bestFit="1" customWidth="1"/>
    <col min="2" max="3" width="14" style="2" customWidth="1"/>
    <col min="4" max="4" width="27.5" style="2" customWidth="1"/>
    <col min="5" max="5" width="11.6640625" style="3" bestFit="1" customWidth="1"/>
    <col min="6" max="6" width="10.83203125" style="3"/>
  </cols>
  <sheetData>
    <row r="1" spans="1:9" x14ac:dyDescent="0.2">
      <c r="A1" s="13" t="s">
        <v>1</v>
      </c>
      <c r="B1" s="13"/>
      <c r="C1" s="13"/>
      <c r="D1" s="13"/>
      <c r="E1" s="13"/>
      <c r="F1" s="13"/>
    </row>
    <row r="2" spans="1:9" x14ac:dyDescent="0.2">
      <c r="A2" s="1">
        <v>1</v>
      </c>
      <c r="B2" s="1">
        <v>4200</v>
      </c>
      <c r="C2" s="1">
        <v>0</v>
      </c>
      <c r="D2" s="1"/>
      <c r="E2" s="4">
        <f>MROUND(F4/(1+normal)*1,0.05)</f>
        <v>187</v>
      </c>
      <c r="F2" s="4" t="s">
        <v>8</v>
      </c>
      <c r="H2" t="s">
        <v>12</v>
      </c>
    </row>
    <row r="3" spans="1:9" x14ac:dyDescent="0.2">
      <c r="B3" s="2">
        <v>1170</v>
      </c>
      <c r="C3" s="2">
        <v>0</v>
      </c>
      <c r="E3" s="3">
        <f>F4-E2</f>
        <v>14.400000000000006</v>
      </c>
      <c r="F3" s="4" t="s">
        <v>8</v>
      </c>
      <c r="H3" t="s">
        <v>10</v>
      </c>
    </row>
    <row r="4" spans="1:9" x14ac:dyDescent="0.2">
      <c r="B4" s="2">
        <v>0</v>
      </c>
      <c r="C4" s="2">
        <v>2000</v>
      </c>
      <c r="E4" s="3" t="s">
        <v>8</v>
      </c>
      <c r="F4" s="4">
        <v>201.4</v>
      </c>
      <c r="I4" t="s">
        <v>13</v>
      </c>
    </row>
    <row r="5" spans="1:9" x14ac:dyDescent="0.2">
      <c r="A5" s="2">
        <v>2</v>
      </c>
      <c r="B5" s="2">
        <v>6510</v>
      </c>
      <c r="C5" s="2">
        <v>0</v>
      </c>
      <c r="E5" s="3">
        <v>100</v>
      </c>
      <c r="F5" s="4" t="s">
        <v>8</v>
      </c>
      <c r="H5" t="s">
        <v>9</v>
      </c>
    </row>
    <row r="6" spans="1:9" x14ac:dyDescent="0.2">
      <c r="B6" s="2">
        <v>1171</v>
      </c>
      <c r="C6" s="2">
        <v>0</v>
      </c>
      <c r="E6" s="3">
        <f>MROUND(E5*normal,0.05)</f>
        <v>7.7</v>
      </c>
      <c r="F6" s="4" t="s">
        <v>8</v>
      </c>
      <c r="H6" t="s">
        <v>10</v>
      </c>
    </row>
    <row r="7" spans="1:9" x14ac:dyDescent="0.2">
      <c r="B7" s="2">
        <v>0</v>
      </c>
      <c r="C7" s="2">
        <v>2000</v>
      </c>
      <c r="E7" s="3" t="s">
        <v>8</v>
      </c>
      <c r="F7" s="4">
        <f>E5+E6</f>
        <v>107.7</v>
      </c>
      <c r="I7" t="s">
        <v>11</v>
      </c>
    </row>
    <row r="8" spans="1:9" x14ac:dyDescent="0.2">
      <c r="A8" s="2">
        <v>3</v>
      </c>
      <c r="B8" s="2">
        <v>3805</v>
      </c>
      <c r="C8" s="2">
        <v>1109</v>
      </c>
      <c r="D8" s="2" t="s">
        <v>14</v>
      </c>
      <c r="E8" s="3">
        <f>MROUND(4980*0.05,0.05)</f>
        <v>249</v>
      </c>
      <c r="F8" s="4">
        <f t="shared" ref="F8:F40" si="0">E8</f>
        <v>249</v>
      </c>
    </row>
    <row r="9" spans="1:9" x14ac:dyDescent="0.2">
      <c r="A9" s="2">
        <v>4</v>
      </c>
      <c r="B9" s="2">
        <v>2000</v>
      </c>
      <c r="C9" s="2">
        <v>0</v>
      </c>
      <c r="E9" s="3">
        <f>F4</f>
        <v>201.4</v>
      </c>
      <c r="F9" s="4" t="s">
        <v>8</v>
      </c>
    </row>
    <row r="10" spans="1:9" x14ac:dyDescent="0.2">
      <c r="B10" s="2">
        <v>0</v>
      </c>
      <c r="C10" s="2">
        <v>1000</v>
      </c>
      <c r="D10" s="2" t="s">
        <v>15</v>
      </c>
      <c r="E10" s="3" t="s">
        <v>8</v>
      </c>
      <c r="F10" s="4">
        <f>MROUND(E9*0.95,0.05)</f>
        <v>191.35000000000002</v>
      </c>
    </row>
    <row r="11" spans="1:9" x14ac:dyDescent="0.2">
      <c r="B11" s="2">
        <v>0</v>
      </c>
      <c r="C11" s="2">
        <v>4210</v>
      </c>
      <c r="D11" s="2" t="s">
        <v>16</v>
      </c>
      <c r="E11" s="3" t="s">
        <v>8</v>
      </c>
      <c r="F11" s="4">
        <f>MROUND(E9*0.05/(1+normal)*1,0.05)</f>
        <v>9.35</v>
      </c>
    </row>
    <row r="12" spans="1:9" x14ac:dyDescent="0.2">
      <c r="B12" s="2">
        <v>0</v>
      </c>
      <c r="C12" s="2">
        <v>1170</v>
      </c>
      <c r="D12" s="2" t="s">
        <v>17</v>
      </c>
      <c r="E12" s="3" t="s">
        <v>8</v>
      </c>
      <c r="F12" s="4">
        <f>MROUND(F11*normal,0.05)</f>
        <v>0.70000000000000007</v>
      </c>
    </row>
    <row r="13" spans="1:9" x14ac:dyDescent="0.2">
      <c r="A13" s="2">
        <v>5</v>
      </c>
      <c r="B13" s="2">
        <v>0</v>
      </c>
      <c r="C13" s="2">
        <v>8510</v>
      </c>
      <c r="E13" s="3" t="s">
        <v>8</v>
      </c>
      <c r="F13" s="4">
        <v>1800</v>
      </c>
    </row>
    <row r="14" spans="1:9" x14ac:dyDescent="0.2">
      <c r="B14" s="2">
        <v>0</v>
      </c>
      <c r="C14" s="2">
        <v>2200</v>
      </c>
      <c r="E14" s="3" t="s">
        <v>8</v>
      </c>
      <c r="F14" s="4">
        <f>F13*0.08</f>
        <v>144</v>
      </c>
    </row>
    <row r="15" spans="1:9" x14ac:dyDescent="0.2">
      <c r="B15" s="2">
        <v>1010</v>
      </c>
      <c r="C15" s="2">
        <v>0</v>
      </c>
      <c r="E15" s="3">
        <f>F13+F14</f>
        <v>1944</v>
      </c>
      <c r="F15" s="4" t="s">
        <v>8</v>
      </c>
    </row>
    <row r="16" spans="1:9" x14ac:dyDescent="0.2">
      <c r="A16" s="2">
        <v>6</v>
      </c>
      <c r="B16" s="2">
        <v>4200</v>
      </c>
      <c r="C16" s="2">
        <v>0</v>
      </c>
      <c r="D16" s="2" t="s">
        <v>18</v>
      </c>
      <c r="E16" s="3">
        <f>39000*0.7</f>
        <v>27300</v>
      </c>
      <c r="F16" s="4" t="s">
        <v>8</v>
      </c>
    </row>
    <row r="17" spans="1:6" x14ac:dyDescent="0.2">
      <c r="B17" s="2">
        <v>1170</v>
      </c>
      <c r="C17" s="2">
        <v>0</v>
      </c>
      <c r="E17" s="3">
        <f>MROUND(E16*normal,0.05)</f>
        <v>2102.1</v>
      </c>
      <c r="F17" s="4" t="s">
        <v>8</v>
      </c>
    </row>
    <row r="18" spans="1:6" x14ac:dyDescent="0.2">
      <c r="B18" s="2">
        <v>0</v>
      </c>
      <c r="C18" s="2">
        <v>1020</v>
      </c>
      <c r="E18" s="3" t="s">
        <v>8</v>
      </c>
      <c r="F18" s="4">
        <f>E16+E17</f>
        <v>29402.1</v>
      </c>
    </row>
    <row r="19" spans="1:6" x14ac:dyDescent="0.2">
      <c r="A19" s="2">
        <v>7</v>
      </c>
      <c r="B19" s="2">
        <v>4200</v>
      </c>
      <c r="C19" s="2">
        <v>0</v>
      </c>
      <c r="E19" s="3">
        <f>MROUND(F21/(1+réduit)*1,0.05)</f>
        <v>34000</v>
      </c>
      <c r="F19" s="4" t="s">
        <v>8</v>
      </c>
    </row>
    <row r="20" spans="1:6" x14ac:dyDescent="0.2">
      <c r="B20" s="2">
        <v>1170</v>
      </c>
      <c r="C20" s="2">
        <v>0</v>
      </c>
      <c r="E20" s="3">
        <f>MROUND(F21/(1+réduit)*réduit,0.05)</f>
        <v>850</v>
      </c>
      <c r="F20" s="4" t="s">
        <v>8</v>
      </c>
    </row>
    <row r="21" spans="1:6" x14ac:dyDescent="0.2">
      <c r="B21" s="2">
        <v>0</v>
      </c>
      <c r="C21" s="2">
        <v>1020</v>
      </c>
      <c r="E21" s="3" t="s">
        <v>8</v>
      </c>
      <c r="F21" s="4">
        <v>34850</v>
      </c>
    </row>
    <row r="22" spans="1:6" x14ac:dyDescent="0.2">
      <c r="A22" s="2">
        <v>8</v>
      </c>
      <c r="B22" s="2">
        <v>4270</v>
      </c>
      <c r="C22" s="2">
        <v>0</v>
      </c>
      <c r="E22" s="4">
        <f>MROUND(F24/(1+normal)*1,0.05)</f>
        <v>120</v>
      </c>
      <c r="F22" s="4" t="s">
        <v>8</v>
      </c>
    </row>
    <row r="23" spans="1:6" x14ac:dyDescent="0.2">
      <c r="B23" s="2">
        <v>1170</v>
      </c>
      <c r="C23" s="2">
        <v>0</v>
      </c>
      <c r="E23" s="3">
        <f>F24-E22</f>
        <v>9.25</v>
      </c>
      <c r="F23" s="4" t="s">
        <v>8</v>
      </c>
    </row>
    <row r="24" spans="1:6" x14ac:dyDescent="0.2">
      <c r="B24" s="2">
        <v>0</v>
      </c>
      <c r="C24" s="2">
        <v>1000</v>
      </c>
      <c r="E24" s="3" t="s">
        <v>8</v>
      </c>
      <c r="F24" s="4">
        <v>129.25</v>
      </c>
    </row>
    <row r="25" spans="1:6" x14ac:dyDescent="0.2">
      <c r="A25" s="2">
        <v>9</v>
      </c>
      <c r="B25" s="2">
        <v>2000</v>
      </c>
      <c r="C25" s="2">
        <v>1010</v>
      </c>
      <c r="E25" s="3">
        <v>540</v>
      </c>
      <c r="F25" s="4">
        <f t="shared" si="0"/>
        <v>540</v>
      </c>
    </row>
    <row r="26" spans="1:6" x14ac:dyDescent="0.2">
      <c r="A26" s="2">
        <v>10</v>
      </c>
      <c r="B26" s="2">
        <v>4200</v>
      </c>
      <c r="C26" s="2">
        <v>2000</v>
      </c>
      <c r="E26" s="3">
        <v>13000</v>
      </c>
      <c r="F26" s="4">
        <f t="shared" si="0"/>
        <v>13000</v>
      </c>
    </row>
    <row r="27" spans="1:6" x14ac:dyDescent="0.2">
      <c r="A27" s="2">
        <v>11</v>
      </c>
      <c r="B27" s="2">
        <v>4270</v>
      </c>
      <c r="C27" s="2">
        <v>0</v>
      </c>
      <c r="E27" s="3">
        <v>120</v>
      </c>
      <c r="F27" s="4" t="s">
        <v>8</v>
      </c>
    </row>
    <row r="28" spans="1:6" x14ac:dyDescent="0.2">
      <c r="B28" s="2">
        <v>1170</v>
      </c>
      <c r="C28" s="2">
        <v>0</v>
      </c>
      <c r="D28" s="2" t="str">
        <f>"13000 x "&amp;normal*100&amp;"%"</f>
        <v>13000 x 7.7%</v>
      </c>
      <c r="E28" s="3">
        <f>MROUND(E26*normal,0.05)</f>
        <v>1001</v>
      </c>
      <c r="F28" s="4" t="s">
        <v>8</v>
      </c>
    </row>
    <row r="29" spans="1:6" x14ac:dyDescent="0.2">
      <c r="B29" s="2">
        <v>0</v>
      </c>
      <c r="C29" s="2">
        <v>1020</v>
      </c>
      <c r="E29" s="3" t="s">
        <v>8</v>
      </c>
      <c r="F29" s="4">
        <f>E27+E28</f>
        <v>1121</v>
      </c>
    </row>
    <row r="30" spans="1:6" x14ac:dyDescent="0.2">
      <c r="A30" s="2">
        <v>12</v>
      </c>
      <c r="B30" s="2">
        <v>2000</v>
      </c>
      <c r="C30" s="2">
        <v>1020</v>
      </c>
      <c r="E30" s="3">
        <f>E26</f>
        <v>13000</v>
      </c>
      <c r="F30" s="4">
        <f t="shared" si="0"/>
        <v>13000</v>
      </c>
    </row>
    <row r="31" spans="1:6" x14ac:dyDescent="0.2">
      <c r="A31" s="2">
        <v>13</v>
      </c>
      <c r="B31" s="2">
        <v>6000</v>
      </c>
      <c r="C31" s="2">
        <v>1010</v>
      </c>
      <c r="E31" s="3">
        <v>5400</v>
      </c>
      <c r="F31" s="4">
        <f t="shared" si="0"/>
        <v>5400</v>
      </c>
    </row>
    <row r="32" spans="1:6" x14ac:dyDescent="0.2">
      <c r="A32" s="2">
        <v>14</v>
      </c>
      <c r="B32" s="2">
        <v>4200</v>
      </c>
      <c r="C32" s="2">
        <v>0</v>
      </c>
      <c r="E32" s="3">
        <v>10000</v>
      </c>
      <c r="F32" s="4" t="s">
        <v>8</v>
      </c>
    </row>
    <row r="33" spans="1:6" x14ac:dyDescent="0.2">
      <c r="B33" s="2">
        <v>0</v>
      </c>
      <c r="C33" s="2">
        <v>6950</v>
      </c>
      <c r="D33" s="2" t="s">
        <v>19</v>
      </c>
      <c r="E33" s="3" t="s">
        <v>8</v>
      </c>
      <c r="F33" s="4">
        <f>E32*0.02</f>
        <v>200</v>
      </c>
    </row>
    <row r="34" spans="1:6" x14ac:dyDescent="0.2">
      <c r="B34" s="2">
        <v>1171</v>
      </c>
      <c r="C34" s="2">
        <v>0</v>
      </c>
      <c r="D34" s="2" t="str">
        <f>"9800 x "&amp;normal*100&amp;"%"</f>
        <v>9800 x 7.7%</v>
      </c>
      <c r="E34" s="3">
        <f>MROUND((E32-F33)*normal,0.05)</f>
        <v>754.6</v>
      </c>
      <c r="F34" s="4" t="s">
        <v>8</v>
      </c>
    </row>
    <row r="35" spans="1:6" x14ac:dyDescent="0.2">
      <c r="B35" s="2">
        <v>0</v>
      </c>
      <c r="C35" s="2">
        <v>1000</v>
      </c>
      <c r="E35" s="3" t="s">
        <v>8</v>
      </c>
      <c r="F35" s="4">
        <f>E32+E34-F33</f>
        <v>10554.6</v>
      </c>
    </row>
    <row r="36" spans="1:6" x14ac:dyDescent="0.2">
      <c r="A36" s="2">
        <v>15</v>
      </c>
      <c r="B36" s="2">
        <v>6600</v>
      </c>
      <c r="C36" s="2">
        <v>0</v>
      </c>
      <c r="E36" s="4">
        <f>MROUND(F38/(1+0.08)*1,0.05)</f>
        <v>8333.35</v>
      </c>
      <c r="F36" s="4" t="s">
        <v>8</v>
      </c>
    </row>
    <row r="37" spans="1:6" x14ac:dyDescent="0.2">
      <c r="B37" s="2">
        <v>1171</v>
      </c>
      <c r="C37" s="2">
        <v>0</v>
      </c>
      <c r="D37" s="2" t="s">
        <v>20</v>
      </c>
      <c r="E37" s="3">
        <f>F38-E36</f>
        <v>666.64999999999964</v>
      </c>
      <c r="F37" s="4" t="s">
        <v>8</v>
      </c>
    </row>
    <row r="38" spans="1:6" x14ac:dyDescent="0.2">
      <c r="B38" s="2">
        <v>0</v>
      </c>
      <c r="C38" s="2">
        <v>2000</v>
      </c>
      <c r="E38" s="3" t="s">
        <v>8</v>
      </c>
      <c r="F38" s="4">
        <v>9000</v>
      </c>
    </row>
    <row r="39" spans="1:6" x14ac:dyDescent="0.2">
      <c r="A39" s="2">
        <v>16</v>
      </c>
      <c r="B39" s="2">
        <v>1530</v>
      </c>
      <c r="C39" s="2" t="s">
        <v>0</v>
      </c>
      <c r="D39" s="2" t="s">
        <v>21</v>
      </c>
      <c r="E39" s="3">
        <v>9000</v>
      </c>
      <c r="F39" s="4">
        <v>9000</v>
      </c>
    </row>
    <row r="40" spans="1:6" x14ac:dyDescent="0.2">
      <c r="A40" s="2">
        <v>17</v>
      </c>
      <c r="B40" s="2">
        <v>1020</v>
      </c>
      <c r="C40" s="2">
        <v>6950</v>
      </c>
      <c r="E40" s="3">
        <v>4.3</v>
      </c>
      <c r="F40" s="4">
        <f t="shared" si="0"/>
        <v>4.3</v>
      </c>
    </row>
    <row r="41" spans="1:6" x14ac:dyDescent="0.2">
      <c r="A41" s="2">
        <v>18</v>
      </c>
      <c r="B41" s="2">
        <v>2000</v>
      </c>
      <c r="C41" s="2">
        <v>1020</v>
      </c>
      <c r="D41" s="2" t="s">
        <v>22</v>
      </c>
      <c r="E41" s="3">
        <v>900</v>
      </c>
      <c r="F41" s="4">
        <v>900</v>
      </c>
    </row>
    <row r="42" spans="1:6" x14ac:dyDescent="0.2">
      <c r="A42" s="2">
        <v>19</v>
      </c>
      <c r="B42" s="2">
        <v>0</v>
      </c>
      <c r="C42" s="2">
        <v>1100</v>
      </c>
      <c r="E42" s="3" t="s">
        <v>8</v>
      </c>
      <c r="F42" s="4">
        <f>E43+E44</f>
        <v>3231</v>
      </c>
    </row>
    <row r="43" spans="1:6" x14ac:dyDescent="0.2">
      <c r="B43" s="2">
        <v>2200</v>
      </c>
      <c r="C43" s="2">
        <v>0</v>
      </c>
      <c r="E43" s="3">
        <f>MROUND(E44*normal,0.05)</f>
        <v>231</v>
      </c>
      <c r="F43" s="4" t="s">
        <v>8</v>
      </c>
    </row>
    <row r="44" spans="1:6" x14ac:dyDescent="0.2">
      <c r="B44" s="2">
        <v>1109</v>
      </c>
      <c r="C44" s="2">
        <v>0</v>
      </c>
      <c r="E44" s="3">
        <v>3000</v>
      </c>
      <c r="F44" s="4" t="s">
        <v>8</v>
      </c>
    </row>
    <row r="45" spans="1:6" x14ac:dyDescent="0.2">
      <c r="A45" s="2">
        <v>20</v>
      </c>
      <c r="B45" s="2">
        <v>1020</v>
      </c>
      <c r="C45" s="2">
        <v>0</v>
      </c>
      <c r="E45" s="3">
        <v>850</v>
      </c>
      <c r="F45" s="4" t="s">
        <v>8</v>
      </c>
    </row>
    <row r="46" spans="1:6" x14ac:dyDescent="0.2">
      <c r="B46" s="2">
        <v>0</v>
      </c>
      <c r="C46" s="2">
        <v>2200</v>
      </c>
      <c r="E46" s="3" t="s">
        <v>8</v>
      </c>
      <c r="F46" s="4">
        <f>E45-F47</f>
        <v>60.75</v>
      </c>
    </row>
    <row r="47" spans="1:6" x14ac:dyDescent="0.2">
      <c r="B47" s="2">
        <v>0</v>
      </c>
      <c r="C47" s="2">
        <v>3805</v>
      </c>
      <c r="E47" s="3" t="s">
        <v>8</v>
      </c>
      <c r="F47" s="4">
        <f>MROUND(E45/(1+normal)*1,0.05)</f>
        <v>789.25</v>
      </c>
    </row>
  </sheetData>
  <mergeCells count="1">
    <mergeCell ref="A1:F1"/>
  </mergeCells>
  <phoneticPr fontId="2" type="noConversion"/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print</vt:lpstr>
      <vt:lpstr>technique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Utilisateur Microsoft Office</cp:lastModifiedBy>
  <cp:lastPrinted>2018-05-28T05:51:34Z</cp:lastPrinted>
  <dcterms:created xsi:type="dcterms:W3CDTF">2015-06-04T05:25:21Z</dcterms:created>
  <dcterms:modified xsi:type="dcterms:W3CDTF">2018-05-28T07:01:07Z</dcterms:modified>
</cp:coreProperties>
</file>