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210"/>
  <workbookPr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bookViews>
    <workbookView xWindow="0" yWindow="460" windowWidth="28800" windowHeight="17540" tabRatio="500"/>
  </bookViews>
  <sheets>
    <sheet name="Exercice" sheetId="1" r:id="rId1"/>
    <sheet name="Calculs" sheetId="2" r:id="rId2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4" i="2" l="1"/>
  <c r="J29" i="2"/>
  <c r="J30" i="2" s="1"/>
  <c r="J31" i="2" s="1"/>
  <c r="P3" i="2"/>
  <c r="P4" i="2" s="1"/>
  <c r="O4" i="2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M4" i="2"/>
  <c r="M5" i="2"/>
  <c r="M6" i="2" s="1"/>
  <c r="M7" i="2" s="1"/>
  <c r="M8" i="2" s="1"/>
  <c r="M9" i="2" s="1"/>
  <c r="M10" i="2" s="1"/>
  <c r="M11" i="2" s="1"/>
  <c r="M12" i="2"/>
  <c r="M13" i="2"/>
  <c r="M14" i="2" s="1"/>
  <c r="M15" i="2" s="1"/>
  <c r="M16" i="2" s="1"/>
  <c r="M17" i="2" s="1"/>
  <c r="M18" i="2" s="1"/>
  <c r="M19" i="2" s="1"/>
  <c r="M20" i="2"/>
  <c r="M21" i="2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J28" i="2"/>
  <c r="K28" i="2"/>
  <c r="G29" i="2"/>
  <c r="G30" i="2"/>
  <c r="G31" i="2" s="1"/>
  <c r="G32" i="2" s="1"/>
  <c r="G33" i="2" s="1"/>
  <c r="G34" i="2" s="1"/>
  <c r="H29" i="2"/>
  <c r="K29" i="2" s="1"/>
  <c r="H30" i="2" s="1"/>
  <c r="I29" i="2"/>
  <c r="I30" i="2" s="1"/>
  <c r="I31" i="2"/>
  <c r="I32" i="2" s="1"/>
  <c r="K33" i="2"/>
  <c r="K34" i="2"/>
  <c r="J23" i="2"/>
  <c r="K23" i="2" s="1"/>
  <c r="H24" i="2" s="1"/>
  <c r="J9" i="2"/>
  <c r="K9" i="2"/>
  <c r="H10" i="2" s="1"/>
  <c r="G10" i="2"/>
  <c r="G11" i="2"/>
  <c r="G12" i="2"/>
  <c r="G13" i="2" s="1"/>
  <c r="G14" i="2" s="1"/>
  <c r="G15" i="2" s="1"/>
  <c r="G16" i="2" s="1"/>
  <c r="G17" i="2" s="1"/>
  <c r="G18" i="2" s="1"/>
  <c r="G19" i="2" s="1"/>
  <c r="J3" i="2"/>
  <c r="K3" i="2" s="1"/>
  <c r="H4" i="2" s="1"/>
  <c r="D43" i="2"/>
  <c r="E43" i="2" s="1"/>
  <c r="D39" i="2"/>
  <c r="E39" i="2"/>
  <c r="C39" i="2"/>
  <c r="D19" i="2"/>
  <c r="E19" i="2"/>
  <c r="B20" i="2"/>
  <c r="E20" i="2"/>
  <c r="B21" i="2" s="1"/>
  <c r="E21" i="2" s="1"/>
  <c r="B22" i="2" s="1"/>
  <c r="E22" i="2" s="1"/>
  <c r="B23" i="2" s="1"/>
  <c r="E23" i="2" s="1"/>
  <c r="B24" i="2"/>
  <c r="E24" i="2"/>
  <c r="B25" i="2" s="1"/>
  <c r="E25" i="2" s="1"/>
  <c r="B26" i="2" s="1"/>
  <c r="E26" i="2" s="1"/>
  <c r="B27" i="2" s="1"/>
  <c r="E27" i="2" s="1"/>
  <c r="B28" i="2"/>
  <c r="E28" i="2"/>
  <c r="B29" i="2" s="1"/>
  <c r="E29" i="2" s="1"/>
  <c r="B30" i="2" s="1"/>
  <c r="E30" i="2" s="1"/>
  <c r="B31" i="2" s="1"/>
  <c r="E31" i="2" s="1"/>
  <c r="B32" i="2"/>
  <c r="E32" i="2" s="1"/>
  <c r="B33" i="2" s="1"/>
  <c r="E33" i="2" s="1"/>
  <c r="B34" i="2" s="1"/>
  <c r="E34" i="2" s="1"/>
  <c r="B35" i="2" s="1"/>
  <c r="E35" i="2" s="1"/>
  <c r="C20" i="2"/>
  <c r="C21" i="2"/>
  <c r="C22" i="2"/>
  <c r="C23" i="2" s="1"/>
  <c r="C24" i="2" s="1"/>
  <c r="C25" i="2" s="1"/>
  <c r="C26" i="2" s="1"/>
  <c r="C27" i="2" s="1"/>
  <c r="C28" i="2" s="1"/>
  <c r="C29" i="2"/>
  <c r="C30" i="2"/>
  <c r="C31" i="2" s="1"/>
  <c r="C32" i="2" s="1"/>
  <c r="C33" i="2" s="1"/>
  <c r="C34" i="2" s="1"/>
  <c r="C35" i="2" s="1"/>
  <c r="A20" i="2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D9" i="2"/>
  <c r="E9" i="2"/>
  <c r="B10" i="2" s="1"/>
  <c r="A10" i="2"/>
  <c r="A11" i="2"/>
  <c r="A12" i="2"/>
  <c r="A13" i="2"/>
  <c r="A14" i="2"/>
  <c r="A15" i="2"/>
  <c r="D3" i="2"/>
  <c r="E3" i="2"/>
  <c r="B4" i="2"/>
  <c r="D4" i="2"/>
  <c r="E4" i="2"/>
  <c r="B5" i="2"/>
  <c r="D5" i="2"/>
  <c r="E5" i="2"/>
  <c r="G14" i="1"/>
  <c r="I14" i="1"/>
  <c r="I13" i="1"/>
  <c r="I12" i="1"/>
  <c r="I11" i="1"/>
  <c r="I10" i="1"/>
  <c r="I7" i="1"/>
  <c r="I6" i="1"/>
  <c r="B9" i="1"/>
  <c r="E14" i="1"/>
  <c r="E13" i="1"/>
  <c r="E12" i="1"/>
  <c r="E11" i="1"/>
  <c r="E10" i="1"/>
  <c r="E9" i="1"/>
  <c r="E8" i="1"/>
  <c r="G8" i="1" s="1"/>
  <c r="H8" i="1" s="1"/>
  <c r="I8" i="1" s="1"/>
  <c r="E7" i="1"/>
  <c r="E6" i="1"/>
  <c r="E15" i="1"/>
  <c r="G15" i="1" s="1"/>
  <c r="H15" i="1" s="1"/>
  <c r="I15" i="1" s="1"/>
  <c r="Q3" i="2" l="1"/>
  <c r="N4" i="2" s="1"/>
  <c r="J24" i="2"/>
  <c r="K24" i="2"/>
  <c r="G9" i="1"/>
  <c r="H9" i="1" s="1"/>
  <c r="I9" i="1" s="1"/>
  <c r="J10" i="2"/>
  <c r="K10" i="2"/>
  <c r="H11" i="2" s="1"/>
  <c r="D10" i="2"/>
  <c r="E10" i="2"/>
  <c r="B11" i="2" s="1"/>
  <c r="P5" i="2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Q4" i="2"/>
  <c r="N5" i="2" s="1"/>
  <c r="Q5" i="2" s="1"/>
  <c r="N6" i="2" s="1"/>
  <c r="Q6" i="2" s="1"/>
  <c r="N7" i="2" s="1"/>
  <c r="Q7" i="2" s="1"/>
  <c r="N8" i="2" s="1"/>
  <c r="Q8" i="2" s="1"/>
  <c r="N9" i="2" s="1"/>
  <c r="Q9" i="2" s="1"/>
  <c r="N10" i="2" s="1"/>
  <c r="Q10" i="2" s="1"/>
  <c r="N11" i="2" s="1"/>
  <c r="Q11" i="2" s="1"/>
  <c r="N12" i="2" s="1"/>
  <c r="Q12" i="2" s="1"/>
  <c r="N13" i="2" s="1"/>
  <c r="Q13" i="2" s="1"/>
  <c r="N14" i="2" s="1"/>
  <c r="Q14" i="2" s="1"/>
  <c r="N15" i="2" s="1"/>
  <c r="Q15" i="2" s="1"/>
  <c r="N16" i="2" s="1"/>
  <c r="Q16" i="2" s="1"/>
  <c r="N17" i="2" s="1"/>
  <c r="Q17" i="2" s="1"/>
  <c r="N18" i="2" s="1"/>
  <c r="Q18" i="2" s="1"/>
  <c r="N19" i="2" s="1"/>
  <c r="Q19" i="2" s="1"/>
  <c r="N20" i="2" s="1"/>
  <c r="Q20" i="2" s="1"/>
  <c r="N21" i="2" s="1"/>
  <c r="Q21" i="2" s="1"/>
  <c r="N22" i="2" s="1"/>
  <c r="Q22" i="2" s="1"/>
  <c r="N23" i="2" s="1"/>
  <c r="Q23" i="2" s="1"/>
  <c r="N24" i="2" s="1"/>
  <c r="Q24" i="2" s="1"/>
  <c r="N25" i="2" s="1"/>
  <c r="Q25" i="2" s="1"/>
  <c r="N26" i="2" s="1"/>
  <c r="Q26" i="2" s="1"/>
  <c r="N27" i="2" s="1"/>
  <c r="Q27" i="2" s="1"/>
  <c r="N28" i="2" s="1"/>
  <c r="Q28" i="2" s="1"/>
  <c r="N29" i="2" s="1"/>
  <c r="Q29" i="2" s="1"/>
  <c r="N30" i="2" s="1"/>
  <c r="Q30" i="2" s="1"/>
  <c r="N31" i="2" s="1"/>
  <c r="Q31" i="2" s="1"/>
  <c r="N32" i="2" s="1"/>
  <c r="Q32" i="2" s="1"/>
  <c r="N33" i="2" s="1"/>
  <c r="Q33" i="2" s="1"/>
  <c r="N34" i="2" s="1"/>
  <c r="Q34" i="2" s="1"/>
  <c r="N35" i="2" s="1"/>
  <c r="Q35" i="2" s="1"/>
  <c r="N36" i="2" s="1"/>
  <c r="Q36" i="2" s="1"/>
  <c r="N37" i="2" s="1"/>
  <c r="Q37" i="2" s="1"/>
  <c r="N38" i="2" s="1"/>
  <c r="Q38" i="2" s="1"/>
  <c r="N39" i="2" s="1"/>
  <c r="Q39" i="2" s="1"/>
  <c r="J4" i="2"/>
  <c r="K4" i="2" s="1"/>
  <c r="H5" i="2" s="1"/>
  <c r="K30" i="2"/>
  <c r="H31" i="2" s="1"/>
  <c r="K31" i="2" s="1"/>
  <c r="H32" i="2" s="1"/>
  <c r="K32" i="2" s="1"/>
  <c r="J5" i="2" l="1"/>
  <c r="K5" i="2"/>
  <c r="D11" i="2"/>
  <c r="E11" i="2"/>
  <c r="B12" i="2" s="1"/>
  <c r="J11" i="2"/>
  <c r="K11" i="2"/>
  <c r="H12" i="2" s="1"/>
  <c r="J12" i="2" l="1"/>
  <c r="K12" i="2" s="1"/>
  <c r="H13" i="2" s="1"/>
  <c r="D12" i="2"/>
  <c r="E12" i="2" s="1"/>
  <c r="B13" i="2" s="1"/>
  <c r="D13" i="2" l="1"/>
  <c r="E13" i="2" s="1"/>
  <c r="B14" i="2" s="1"/>
  <c r="J13" i="2"/>
  <c r="K13" i="2"/>
  <c r="H14" i="2" s="1"/>
  <c r="D14" i="2" l="1"/>
  <c r="E14" i="2"/>
  <c r="B15" i="2" s="1"/>
  <c r="J14" i="2"/>
  <c r="K14" i="2" s="1"/>
  <c r="H15" i="2" s="1"/>
  <c r="J15" i="2" l="1"/>
  <c r="K15" i="2" s="1"/>
  <c r="H16" i="2" s="1"/>
  <c r="D15" i="2"/>
  <c r="E15" i="2"/>
  <c r="J16" i="2" l="1"/>
  <c r="K16" i="2"/>
  <c r="H17" i="2" s="1"/>
  <c r="J17" i="2" l="1"/>
  <c r="K17" i="2"/>
  <c r="H18" i="2" s="1"/>
  <c r="J18" i="2" l="1"/>
  <c r="K18" i="2"/>
  <c r="H19" i="2" s="1"/>
  <c r="J19" i="2" l="1"/>
  <c r="K19" i="2" s="1"/>
</calcChain>
</file>

<file path=xl/sharedStrings.xml><?xml version="1.0" encoding="utf-8"?>
<sst xmlns="http://schemas.openxmlformats.org/spreadsheetml/2006/main" count="128" uniqueCount="43">
  <si>
    <t>Année d'achat</t>
  </si>
  <si>
    <t>Montant d'amortissement 2016</t>
  </si>
  <si>
    <t>Valeur résiduelle 31.12.2016</t>
  </si>
  <si>
    <t>Cumul d'amortissements au 31.12.2016</t>
  </si>
  <si>
    <t>Véhicule</t>
  </si>
  <si>
    <t>Machine de chantier</t>
  </si>
  <si>
    <t>Machine agricole</t>
  </si>
  <si>
    <t>Matériel informatique</t>
  </si>
  <si>
    <t>Entrepôt</t>
  </si>
  <si>
    <t>Outillage</t>
  </si>
  <si>
    <t>Mobilier</t>
  </si>
  <si>
    <t>Réacteur nucléaire</t>
  </si>
  <si>
    <t>Linéaire</t>
  </si>
  <si>
    <t>Taux</t>
  </si>
  <si>
    <t>Méthode</t>
  </si>
  <si>
    <t>Durée</t>
  </si>
  <si>
    <t>Amortissement</t>
  </si>
  <si>
    <t>Chariot élévateur</t>
  </si>
  <si>
    <t>Dégressif</t>
  </si>
  <si>
    <r>
      <rPr>
        <b/>
        <sz val="11"/>
        <color theme="1"/>
        <rFont val="Helvetica"/>
        <family val="2"/>
      </rPr>
      <t>Partie 1</t>
    </r>
    <r>
      <rPr>
        <sz val="11"/>
        <color theme="1"/>
        <rFont val="Helvetica"/>
        <family val="2"/>
      </rPr>
      <t xml:space="preserve"> : compléter le tableau suivant à l'aide des informations disponibles. </t>
    </r>
  </si>
  <si>
    <t>Immeuble d'investissement</t>
  </si>
  <si>
    <r>
      <rPr>
        <b/>
        <sz val="11"/>
        <color theme="1"/>
        <rFont val="Helvetica"/>
        <family val="2"/>
      </rPr>
      <t>Partie 2</t>
    </r>
    <r>
      <rPr>
        <sz val="11"/>
        <color theme="1"/>
        <rFont val="Helvetica"/>
        <family val="2"/>
      </rPr>
      <t xml:space="preserve"> : journaliser l'amortissment 2016. De manière directe pour les cinq premières lignes, et de manière indirecte pour les autres. </t>
    </r>
  </si>
  <si>
    <t>Prix d'achat         (hors tva)</t>
  </si>
  <si>
    <t>Type d'actif</t>
  </si>
  <si>
    <t>Année</t>
  </si>
  <si>
    <t>valeur 31.12</t>
  </si>
  <si>
    <t>valeur 01.01</t>
  </si>
  <si>
    <t xml:space="preserve">amort. </t>
  </si>
  <si>
    <t>taux</t>
  </si>
  <si>
    <r>
      <t>Exercice supplémentaire</t>
    </r>
    <r>
      <rPr>
        <b/>
        <sz val="13"/>
        <color theme="1"/>
        <rFont val="Helvetica"/>
        <family val="2"/>
      </rPr>
      <t xml:space="preserve"> : calculs liés aux amortissements</t>
    </r>
  </si>
  <si>
    <t>Débit</t>
  </si>
  <si>
    <t>Crédit</t>
  </si>
  <si>
    <t>Rien à comptabiliser</t>
  </si>
  <si>
    <t>Charges immeuble</t>
  </si>
  <si>
    <t>Immeubles</t>
  </si>
  <si>
    <t>Véhicules</t>
  </si>
  <si>
    <t>Machines et appareils</t>
  </si>
  <si>
    <t>Cumul d'amort. s/ Matériel informatique</t>
  </si>
  <si>
    <t>Cumul d'amort s./Immeubles</t>
  </si>
  <si>
    <t>Cumul d'amort s./Outillage</t>
  </si>
  <si>
    <t>Cumul d'amortissements s/ Réacteur nucléaire</t>
  </si>
  <si>
    <t>Partie 2 - Journalisation</t>
  </si>
  <si>
    <t>AMTA corrigé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</si>
</sst>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)\ _C_H_F_ ;_ * \(#,##0.00\)\ _C_H_F_ ;_ * &quot;-&quot;??_)\ _C_H_F_ ;_ @_ "/>
    <numFmt numFmtId="164" formatCode="0&quot; ans&quot;"/>
    <numFmt numFmtId="165" formatCode="#,##0.00_);\(#,##0.00\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4"/>
      <color theme="1"/>
      <name val="Helvetica"/>
      <family val="2"/>
    </font>
    <font>
      <b/>
      <sz val="13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8.5"/>
      <color theme="1"/>
      <name val="Helvetica"/>
      <family val="2"/>
    </font>
    <font>
      <sz val="8.5"/>
      <color theme="1"/>
      <name val="Helvetica"/>
      <family val="2"/>
    </font>
    <font>
      <u/>
      <sz val="8.5"/>
      <color theme="1"/>
      <name val="Helvetica"/>
      <family val="2"/>
    </font>
    <font>
      <b/>
      <u/>
      <sz val="13"/>
      <color theme="1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43" fontId="4" fillId="0" borderId="1" xfId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9" fontId="11" fillId="0" borderId="1" xfId="2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9" fontId="11" fillId="0" borderId="0" xfId="2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9" fontId="11" fillId="3" borderId="1" xfId="2" applyFont="1" applyFill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wrapText="1"/>
    </xf>
    <xf numFmtId="0" fontId="1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3" fontId="14" fillId="0" borderId="1" xfId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9" fontId="14" fillId="0" borderId="1" xfId="2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3" fontId="15" fillId="3" borderId="1" xfId="1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9" fontId="15" fillId="3" borderId="1" xfId="2" applyFont="1" applyFill="1" applyBorder="1" applyAlignment="1">
      <alignment horizontal="center" vertical="center"/>
    </xf>
    <xf numFmtId="165" fontId="15" fillId="3" borderId="1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5">
    <cellStyle name="Lien hypertexte" xfId="3" builtinId="8" hidden="1"/>
    <cellStyle name="Lien hypertexte visité" xfId="4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="130" zoomScaleNormal="130" zoomScalePageLayoutView="130" workbookViewId="0">
      <selection activeCell="E13" sqref="E13"/>
    </sheetView>
  </sheetViews>
  <sheetFormatPr baseColWidth="10" defaultColWidth="20.33203125" defaultRowHeight="15" x14ac:dyDescent="0.2"/>
  <cols>
    <col min="1" max="1" width="19.1640625" style="1" customWidth="1"/>
    <col min="2" max="2" width="17.5" style="1" customWidth="1"/>
    <col min="3" max="3" width="8.6640625" style="1" bestFit="1" customWidth="1"/>
    <col min="4" max="4" width="7.1640625" style="1" bestFit="1" customWidth="1"/>
    <col min="5" max="5" width="5.6640625" style="1" bestFit="1" customWidth="1"/>
    <col min="6" max="6" width="11.83203125" style="1" customWidth="1"/>
    <col min="7" max="9" width="17.5" style="1" customWidth="1"/>
    <col min="10" max="16384" width="20.33203125" style="1"/>
  </cols>
  <sheetData>
    <row r="1" spans="1:9" ht="17" customHeight="1" x14ac:dyDescent="0.2">
      <c r="A1" s="17" t="s">
        <v>29</v>
      </c>
      <c r="H1" s="35" t="s">
        <v>42</v>
      </c>
      <c r="I1" s="35"/>
    </row>
    <row r="2" spans="1:9" x14ac:dyDescent="0.2">
      <c r="A2" s="1" t="s">
        <v>19</v>
      </c>
    </row>
    <row r="4" spans="1:9" ht="15" customHeight="1" x14ac:dyDescent="0.2">
      <c r="A4" s="40" t="s">
        <v>23</v>
      </c>
      <c r="B4" s="43" t="s">
        <v>22</v>
      </c>
      <c r="C4" s="40" t="s">
        <v>16</v>
      </c>
      <c r="D4" s="40"/>
      <c r="E4" s="40"/>
      <c r="F4" s="41" t="s">
        <v>0</v>
      </c>
      <c r="G4" s="41" t="s">
        <v>1</v>
      </c>
      <c r="H4" s="41" t="s">
        <v>2</v>
      </c>
      <c r="I4" s="41" t="s">
        <v>3</v>
      </c>
    </row>
    <row r="5" spans="1:9" ht="15" customHeight="1" x14ac:dyDescent="0.2">
      <c r="A5" s="40"/>
      <c r="B5" s="44"/>
      <c r="C5" s="21" t="s">
        <v>14</v>
      </c>
      <c r="D5" s="21" t="s">
        <v>15</v>
      </c>
      <c r="E5" s="21" t="s">
        <v>13</v>
      </c>
      <c r="F5" s="41"/>
      <c r="G5" s="41"/>
      <c r="H5" s="41"/>
      <c r="I5" s="41"/>
    </row>
    <row r="6" spans="1:9" ht="15" customHeight="1" x14ac:dyDescent="0.2">
      <c r="A6" s="22" t="s">
        <v>4</v>
      </c>
      <c r="B6" s="23">
        <v>100000</v>
      </c>
      <c r="C6" s="24" t="s">
        <v>18</v>
      </c>
      <c r="D6" s="25">
        <v>5</v>
      </c>
      <c r="E6" s="26">
        <f t="shared" ref="E6:E14" si="0">IF(C6="Linéaire",100/D6/100,IF(C6="Dégressif",100/D6/100*2,""))</f>
        <v>0.4</v>
      </c>
      <c r="F6" s="24">
        <v>2014</v>
      </c>
      <c r="G6" s="23">
        <v>14400</v>
      </c>
      <c r="H6" s="23">
        <v>21600</v>
      </c>
      <c r="I6" s="23">
        <f t="shared" ref="I6:I15" si="1">B6-H6</f>
        <v>78400</v>
      </c>
    </row>
    <row r="7" spans="1:9" ht="15" customHeight="1" x14ac:dyDescent="0.2">
      <c r="A7" s="22" t="s">
        <v>17</v>
      </c>
      <c r="B7" s="23">
        <v>250000</v>
      </c>
      <c r="C7" s="27" t="s">
        <v>18</v>
      </c>
      <c r="D7" s="25">
        <v>10</v>
      </c>
      <c r="E7" s="26">
        <f t="shared" si="0"/>
        <v>0.2</v>
      </c>
      <c r="F7" s="24">
        <v>2010</v>
      </c>
      <c r="G7" s="28">
        <v>13107.2</v>
      </c>
      <c r="H7" s="28">
        <v>52428.800000000003</v>
      </c>
      <c r="I7" s="28">
        <f t="shared" si="1"/>
        <v>197571.20000000001</v>
      </c>
    </row>
    <row r="8" spans="1:9" ht="29" customHeight="1" x14ac:dyDescent="0.2">
      <c r="A8" s="29" t="s">
        <v>20</v>
      </c>
      <c r="B8" s="23">
        <v>3000000</v>
      </c>
      <c r="C8" s="24" t="s">
        <v>12</v>
      </c>
      <c r="D8" s="25">
        <v>50</v>
      </c>
      <c r="E8" s="26">
        <f t="shared" si="0"/>
        <v>0.02</v>
      </c>
      <c r="F8" s="24">
        <v>2000</v>
      </c>
      <c r="G8" s="28">
        <f>IF(C8="Linéaire",B8*E8,"")</f>
        <v>60000</v>
      </c>
      <c r="H8" s="28">
        <f>(D8-(2017-F8))*G8</f>
        <v>1980000</v>
      </c>
      <c r="I8" s="28">
        <f t="shared" si="1"/>
        <v>1020000</v>
      </c>
    </row>
    <row r="9" spans="1:9" ht="15" customHeight="1" x14ac:dyDescent="0.2">
      <c r="A9" s="22" t="s">
        <v>5</v>
      </c>
      <c r="B9" s="28">
        <f>11200*33</f>
        <v>369600</v>
      </c>
      <c r="C9" s="24" t="s">
        <v>12</v>
      </c>
      <c r="D9" s="30">
        <v>33</v>
      </c>
      <c r="E9" s="26">
        <f t="shared" si="0"/>
        <v>3.0303030303030304E-2</v>
      </c>
      <c r="F9" s="24">
        <v>2016</v>
      </c>
      <c r="G9" s="28">
        <f>IF(C9="Linéaire",B9*E9,"")</f>
        <v>11200</v>
      </c>
      <c r="H9" s="28">
        <f>(D9-(2017-F9))*G9</f>
        <v>358400</v>
      </c>
      <c r="I9" s="23">
        <f t="shared" si="1"/>
        <v>11200</v>
      </c>
    </row>
    <row r="10" spans="1:9" ht="15" customHeight="1" x14ac:dyDescent="0.2">
      <c r="A10" s="22" t="s">
        <v>6</v>
      </c>
      <c r="B10" s="23">
        <v>430000</v>
      </c>
      <c r="C10" s="27" t="s">
        <v>18</v>
      </c>
      <c r="D10" s="25">
        <v>20</v>
      </c>
      <c r="E10" s="26">
        <f t="shared" si="0"/>
        <v>0.1</v>
      </c>
      <c r="F10" s="27">
        <v>2016</v>
      </c>
      <c r="G10" s="28">
        <v>43000</v>
      </c>
      <c r="H10" s="28">
        <v>387000</v>
      </c>
      <c r="I10" s="23">
        <f t="shared" si="1"/>
        <v>43000</v>
      </c>
    </row>
    <row r="11" spans="1:9" ht="15" customHeight="1" x14ac:dyDescent="0.2">
      <c r="A11" s="22" t="s">
        <v>7</v>
      </c>
      <c r="B11" s="23">
        <v>85000</v>
      </c>
      <c r="C11" s="24" t="s">
        <v>18</v>
      </c>
      <c r="D11" s="25">
        <v>4</v>
      </c>
      <c r="E11" s="31">
        <f t="shared" si="0"/>
        <v>0.5</v>
      </c>
      <c r="F11" s="24">
        <v>2014</v>
      </c>
      <c r="G11" s="28">
        <v>10625</v>
      </c>
      <c r="H11" s="28">
        <v>10625</v>
      </c>
      <c r="I11" s="28">
        <f t="shared" si="1"/>
        <v>74375</v>
      </c>
    </row>
    <row r="12" spans="1:9" ht="15" customHeight="1" x14ac:dyDescent="0.2">
      <c r="A12" s="22" t="s">
        <v>8</v>
      </c>
      <c r="B12" s="23">
        <v>200000</v>
      </c>
      <c r="C12" s="24" t="s">
        <v>18</v>
      </c>
      <c r="D12" s="30">
        <v>20</v>
      </c>
      <c r="E12" s="26">
        <f t="shared" si="0"/>
        <v>0.1</v>
      </c>
      <c r="F12" s="24">
        <v>2006</v>
      </c>
      <c r="G12" s="28">
        <v>6973.55</v>
      </c>
      <c r="H12" s="28">
        <v>62762.149999999994</v>
      </c>
      <c r="I12" s="28">
        <f t="shared" si="1"/>
        <v>137237.85</v>
      </c>
    </row>
    <row r="13" spans="1:9" ht="15" customHeight="1" x14ac:dyDescent="0.2">
      <c r="A13" s="22" t="s">
        <v>9</v>
      </c>
      <c r="B13" s="23">
        <v>40000</v>
      </c>
      <c r="C13" s="24" t="s">
        <v>18</v>
      </c>
      <c r="D13" s="25">
        <v>4</v>
      </c>
      <c r="E13" s="26">
        <f t="shared" si="0"/>
        <v>0.5</v>
      </c>
      <c r="F13" s="24">
        <v>2015</v>
      </c>
      <c r="G13" s="28">
        <v>10000</v>
      </c>
      <c r="H13" s="28">
        <v>10000</v>
      </c>
      <c r="I13" s="28">
        <f t="shared" si="1"/>
        <v>30000</v>
      </c>
    </row>
    <row r="14" spans="1:9" ht="15" customHeight="1" x14ac:dyDescent="0.2">
      <c r="A14" s="22" t="s">
        <v>10</v>
      </c>
      <c r="B14" s="23">
        <v>60000</v>
      </c>
      <c r="C14" s="24" t="s">
        <v>12</v>
      </c>
      <c r="D14" s="30">
        <v>5</v>
      </c>
      <c r="E14" s="26">
        <f t="shared" si="0"/>
        <v>0.2</v>
      </c>
      <c r="F14" s="24">
        <v>2010</v>
      </c>
      <c r="G14" s="32" t="str">
        <f>"0.00           "</f>
        <v xml:space="preserve">0.00           </v>
      </c>
      <c r="H14" s="28">
        <v>1</v>
      </c>
      <c r="I14" s="28">
        <f t="shared" si="1"/>
        <v>59999</v>
      </c>
    </row>
    <row r="15" spans="1:9" ht="15" customHeight="1" x14ac:dyDescent="0.2">
      <c r="A15" s="22" t="s">
        <v>11</v>
      </c>
      <c r="B15" s="23">
        <v>5000000</v>
      </c>
      <c r="C15" s="24" t="s">
        <v>12</v>
      </c>
      <c r="D15" s="25">
        <v>50</v>
      </c>
      <c r="E15" s="31">
        <f>IF(C15="Linéaire",100/D15/100,IF(C15="Dégressif",100/D15/100*2,""))</f>
        <v>0.02</v>
      </c>
      <c r="F15" s="24">
        <v>1980</v>
      </c>
      <c r="G15" s="28">
        <f>IF(C15="Linéaire",B15*E15,"")</f>
        <v>100000</v>
      </c>
      <c r="H15" s="28">
        <f>(D15-(2017-F15))*G15</f>
        <v>1300000</v>
      </c>
      <c r="I15" s="28">
        <f t="shared" si="1"/>
        <v>3700000</v>
      </c>
    </row>
    <row r="17" spans="1:7" x14ac:dyDescent="0.2">
      <c r="A17" s="1" t="s">
        <v>21</v>
      </c>
    </row>
    <row r="18" spans="1:7" ht="16" x14ac:dyDescent="0.2">
      <c r="A18" t="s">
        <v>41</v>
      </c>
      <c r="B18"/>
      <c r="C18"/>
      <c r="D18"/>
      <c r="E18"/>
    </row>
    <row r="19" spans="1:7" ht="16" x14ac:dyDescent="0.2">
      <c r="A19" s="20" t="s">
        <v>30</v>
      </c>
      <c r="B19" s="36" t="s">
        <v>31</v>
      </c>
      <c r="C19" s="37"/>
      <c r="D19" s="42" t="s">
        <v>30</v>
      </c>
      <c r="E19" s="42"/>
      <c r="F19" s="42"/>
      <c r="G19" s="20" t="s">
        <v>31</v>
      </c>
    </row>
    <row r="20" spans="1:7" ht="16" x14ac:dyDescent="0.2">
      <c r="A20" s="18" t="s">
        <v>16</v>
      </c>
      <c r="B20" s="33" t="s">
        <v>35</v>
      </c>
      <c r="C20" s="34"/>
      <c r="D20" s="38">
        <v>14400</v>
      </c>
      <c r="E20" s="38"/>
      <c r="F20" s="38"/>
      <c r="G20" s="2">
        <v>14400</v>
      </c>
    </row>
    <row r="21" spans="1:7" ht="16" x14ac:dyDescent="0.2">
      <c r="A21" s="18" t="s">
        <v>16</v>
      </c>
      <c r="B21" s="33" t="s">
        <v>35</v>
      </c>
      <c r="C21" s="34"/>
      <c r="D21" s="38">
        <v>13107.2</v>
      </c>
      <c r="E21" s="38"/>
      <c r="F21" s="38"/>
      <c r="G21" s="2">
        <v>13107.2</v>
      </c>
    </row>
    <row r="22" spans="1:7" ht="16" x14ac:dyDescent="0.2">
      <c r="A22" s="18" t="s">
        <v>33</v>
      </c>
      <c r="B22" s="33" t="s">
        <v>34</v>
      </c>
      <c r="C22" s="34"/>
      <c r="D22" s="38">
        <v>60000</v>
      </c>
      <c r="E22" s="38"/>
      <c r="F22" s="38"/>
      <c r="G22" s="2">
        <v>60000</v>
      </c>
    </row>
    <row r="23" spans="1:7" ht="16" x14ac:dyDescent="0.2">
      <c r="A23" s="18" t="s">
        <v>16</v>
      </c>
      <c r="B23" s="33" t="s">
        <v>36</v>
      </c>
      <c r="C23" s="34"/>
      <c r="D23" s="38">
        <v>11200</v>
      </c>
      <c r="E23" s="38"/>
      <c r="F23" s="38"/>
      <c r="G23" s="2">
        <v>11200</v>
      </c>
    </row>
    <row r="24" spans="1:7" ht="16" x14ac:dyDescent="0.2">
      <c r="A24" s="18" t="s">
        <v>16</v>
      </c>
      <c r="B24" s="33" t="s">
        <v>36</v>
      </c>
      <c r="C24" s="34"/>
      <c r="D24" s="38">
        <v>43000</v>
      </c>
      <c r="E24" s="38"/>
      <c r="F24" s="38"/>
      <c r="G24" s="2">
        <v>43000</v>
      </c>
    </row>
    <row r="25" spans="1:7" ht="16" x14ac:dyDescent="0.2">
      <c r="A25" s="18" t="s">
        <v>16</v>
      </c>
      <c r="B25" s="33" t="s">
        <v>37</v>
      </c>
      <c r="C25" s="34"/>
      <c r="D25" s="38">
        <v>10625</v>
      </c>
      <c r="E25" s="38"/>
      <c r="F25" s="38"/>
      <c r="G25" s="2">
        <v>10625</v>
      </c>
    </row>
    <row r="26" spans="1:7" ht="16" x14ac:dyDescent="0.2">
      <c r="A26" s="18" t="s">
        <v>16</v>
      </c>
      <c r="B26" s="33" t="s">
        <v>38</v>
      </c>
      <c r="C26" s="34"/>
      <c r="D26" s="38">
        <v>6973.55</v>
      </c>
      <c r="E26" s="38"/>
      <c r="F26" s="38"/>
      <c r="G26" s="2">
        <v>6973.55</v>
      </c>
    </row>
    <row r="27" spans="1:7" ht="16" x14ac:dyDescent="0.2">
      <c r="A27" s="18" t="s">
        <v>16</v>
      </c>
      <c r="B27" s="33" t="s">
        <v>39</v>
      </c>
      <c r="C27" s="34"/>
      <c r="D27" s="38">
        <v>10000</v>
      </c>
      <c r="E27" s="38"/>
      <c r="F27" s="38"/>
      <c r="G27" s="2">
        <v>10000</v>
      </c>
    </row>
    <row r="28" spans="1:7" ht="16" customHeight="1" x14ac:dyDescent="0.2">
      <c r="A28" s="39" t="s">
        <v>32</v>
      </c>
      <c r="B28" s="39"/>
      <c r="C28" s="39"/>
      <c r="D28" s="39"/>
      <c r="E28" s="39"/>
      <c r="F28" s="39"/>
      <c r="G28" s="39"/>
    </row>
    <row r="29" spans="1:7" ht="34" customHeight="1" x14ac:dyDescent="0.2">
      <c r="A29" s="18" t="s">
        <v>16</v>
      </c>
      <c r="B29" s="33" t="s">
        <v>40</v>
      </c>
      <c r="C29" s="34"/>
      <c r="D29" s="38">
        <v>100000</v>
      </c>
      <c r="E29" s="38"/>
      <c r="F29" s="38"/>
      <c r="G29" s="2">
        <v>100000</v>
      </c>
    </row>
  </sheetData>
  <mergeCells count="29">
    <mergeCell ref="D23:F23"/>
    <mergeCell ref="D24:F24"/>
    <mergeCell ref="D25:F25"/>
    <mergeCell ref="A4:A5"/>
    <mergeCell ref="F4:F5"/>
    <mergeCell ref="D19:F19"/>
    <mergeCell ref="D20:F20"/>
    <mergeCell ref="C4:E4"/>
    <mergeCell ref="B4:B5"/>
    <mergeCell ref="D26:F26"/>
    <mergeCell ref="D27:F27"/>
    <mergeCell ref="D29:F29"/>
    <mergeCell ref="A28:G28"/>
    <mergeCell ref="B29:C29"/>
    <mergeCell ref="H1:I1"/>
    <mergeCell ref="B19:C19"/>
    <mergeCell ref="B20:C20"/>
    <mergeCell ref="B21:C21"/>
    <mergeCell ref="B22:C22"/>
    <mergeCell ref="D21:F21"/>
    <mergeCell ref="D22:F22"/>
    <mergeCell ref="G4:G5"/>
    <mergeCell ref="H4:H5"/>
    <mergeCell ref="I4:I5"/>
    <mergeCell ref="B23:C23"/>
    <mergeCell ref="B24:C24"/>
    <mergeCell ref="B25:C25"/>
    <mergeCell ref="B26:C26"/>
    <mergeCell ref="B27:C27"/>
  </mergeCells>
  <phoneticPr fontId="3" type="noConversion"/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163" workbookViewId="0">
      <selection activeCell="H40" sqref="H40"/>
    </sheetView>
  </sheetViews>
  <sheetFormatPr baseColWidth="10" defaultRowHeight="12" x14ac:dyDescent="0.15"/>
  <cols>
    <col min="1" max="1" width="5.5" style="6" bestFit="1" customWidth="1"/>
    <col min="2" max="2" width="10.6640625" style="6" bestFit="1" customWidth="1"/>
    <col min="3" max="3" width="7.5" style="6" bestFit="1" customWidth="1"/>
    <col min="4" max="4" width="8.5" style="6" bestFit="1" customWidth="1"/>
    <col min="5" max="5" width="10.6640625" style="6" bestFit="1" customWidth="1"/>
    <col min="6" max="6" width="3" style="6" customWidth="1"/>
    <col min="7" max="7" width="5.5" style="6" bestFit="1" customWidth="1"/>
    <col min="8" max="8" width="9.6640625" style="6" bestFit="1" customWidth="1"/>
    <col min="9" max="9" width="7.5" style="6" bestFit="1" customWidth="1"/>
    <col min="10" max="10" width="8.5" style="6" bestFit="1" customWidth="1"/>
    <col min="11" max="11" width="9.6640625" style="6" bestFit="1" customWidth="1"/>
    <col min="12" max="12" width="2.33203125" style="6" customWidth="1"/>
    <col min="13" max="13" width="5.5" style="6" bestFit="1" customWidth="1"/>
    <col min="14" max="14" width="10.6640625" style="6" bestFit="1" customWidth="1"/>
    <col min="15" max="15" width="6.5" style="6" bestFit="1" customWidth="1"/>
    <col min="16" max="16" width="9.33203125" style="6" bestFit="1" customWidth="1"/>
    <col min="17" max="17" width="10.6640625" style="6" bestFit="1" customWidth="1"/>
    <col min="18" max="16384" width="10.83203125" style="6"/>
  </cols>
  <sheetData>
    <row r="1" spans="1:17" x14ac:dyDescent="0.15">
      <c r="A1" s="45" t="s">
        <v>4</v>
      </c>
      <c r="B1" s="46"/>
      <c r="C1" s="3" t="s">
        <v>18</v>
      </c>
      <c r="D1" s="4">
        <v>5</v>
      </c>
      <c r="E1" s="5"/>
      <c r="G1" s="45" t="s">
        <v>7</v>
      </c>
      <c r="H1" s="46"/>
      <c r="I1" s="3" t="s">
        <v>18</v>
      </c>
      <c r="J1" s="4">
        <v>4</v>
      </c>
      <c r="K1" s="5"/>
      <c r="M1" s="45" t="s">
        <v>11</v>
      </c>
      <c r="N1" s="46"/>
      <c r="O1" s="3" t="s">
        <v>12</v>
      </c>
      <c r="P1" s="4">
        <v>50</v>
      </c>
      <c r="Q1" s="5"/>
    </row>
    <row r="2" spans="1:17" x14ac:dyDescent="0.15">
      <c r="A2" s="7" t="s">
        <v>24</v>
      </c>
      <c r="B2" s="7" t="s">
        <v>26</v>
      </c>
      <c r="C2" s="7" t="s">
        <v>28</v>
      </c>
      <c r="D2" s="7" t="s">
        <v>27</v>
      </c>
      <c r="E2" s="7" t="s">
        <v>25</v>
      </c>
      <c r="G2" s="7" t="s">
        <v>24</v>
      </c>
      <c r="H2" s="7" t="s">
        <v>26</v>
      </c>
      <c r="I2" s="7" t="s">
        <v>28</v>
      </c>
      <c r="J2" s="7" t="s">
        <v>27</v>
      </c>
      <c r="K2" s="7" t="s">
        <v>25</v>
      </c>
      <c r="M2" s="7" t="s">
        <v>24</v>
      </c>
      <c r="N2" s="7" t="s">
        <v>26</v>
      </c>
      <c r="O2" s="7" t="s">
        <v>28</v>
      </c>
      <c r="P2" s="7" t="s">
        <v>27</v>
      </c>
      <c r="Q2" s="7" t="s">
        <v>25</v>
      </c>
    </row>
    <row r="3" spans="1:17" x14ac:dyDescent="0.15">
      <c r="A3" s="8">
        <v>2014</v>
      </c>
      <c r="B3" s="9">
        <v>100000</v>
      </c>
      <c r="C3" s="10">
        <v>0.4</v>
      </c>
      <c r="D3" s="9">
        <f>B3*C3</f>
        <v>40000</v>
      </c>
      <c r="E3" s="9">
        <f>B3-D3</f>
        <v>60000</v>
      </c>
      <c r="G3" s="8">
        <v>2014</v>
      </c>
      <c r="H3" s="9">
        <v>85000</v>
      </c>
      <c r="I3" s="10">
        <v>0.5</v>
      </c>
      <c r="J3" s="9">
        <f>H3*I3</f>
        <v>42500</v>
      </c>
      <c r="K3" s="9">
        <f>H3-J3</f>
        <v>42500</v>
      </c>
      <c r="M3" s="8">
        <v>1980</v>
      </c>
      <c r="N3" s="9">
        <v>5000000</v>
      </c>
      <c r="O3" s="10">
        <v>0.02</v>
      </c>
      <c r="P3" s="9">
        <f>MROUND(O3*N3,0.05)</f>
        <v>100000</v>
      </c>
      <c r="Q3" s="9">
        <f>N3-P3</f>
        <v>4900000</v>
      </c>
    </row>
    <row r="4" spans="1:17" x14ac:dyDescent="0.15">
      <c r="A4" s="8">
        <v>2015</v>
      </c>
      <c r="B4" s="9">
        <f>E3</f>
        <v>60000</v>
      </c>
      <c r="C4" s="10">
        <v>0.4</v>
      </c>
      <c r="D4" s="9">
        <f>B4*C4</f>
        <v>24000</v>
      </c>
      <c r="E4" s="9">
        <f>B4-D4</f>
        <v>36000</v>
      </c>
      <c r="G4" s="8">
        <v>2015</v>
      </c>
      <c r="H4" s="9">
        <f>K3</f>
        <v>42500</v>
      </c>
      <c r="I4" s="10">
        <v>0.5</v>
      </c>
      <c r="J4" s="9">
        <f>H4*I4</f>
        <v>21250</v>
      </c>
      <c r="K4" s="9">
        <f>H4-J4</f>
        <v>21250</v>
      </c>
      <c r="M4" s="8">
        <f t="shared" ref="M4:M39" si="0">M3+1</f>
        <v>1981</v>
      </c>
      <c r="N4" s="9">
        <f t="shared" ref="N4" si="1">Q3</f>
        <v>4900000</v>
      </c>
      <c r="O4" s="10">
        <f>O3</f>
        <v>0.02</v>
      </c>
      <c r="P4" s="9">
        <f>P3</f>
        <v>100000</v>
      </c>
      <c r="Q4" s="9">
        <f>N4-P4</f>
        <v>4800000</v>
      </c>
    </row>
    <row r="5" spans="1:17" x14ac:dyDescent="0.15">
      <c r="A5" s="14">
        <v>2016</v>
      </c>
      <c r="B5" s="15">
        <f>E4</f>
        <v>36000</v>
      </c>
      <c r="C5" s="16">
        <v>0.4</v>
      </c>
      <c r="D5" s="15">
        <f>B5*C5</f>
        <v>14400</v>
      </c>
      <c r="E5" s="15">
        <f>B5-D5</f>
        <v>21600</v>
      </c>
      <c r="G5" s="14">
        <v>2016</v>
      </c>
      <c r="H5" s="15">
        <f>K4</f>
        <v>21250</v>
      </c>
      <c r="I5" s="16">
        <v>0.5</v>
      </c>
      <c r="J5" s="15">
        <f>H5*I5</f>
        <v>10625</v>
      </c>
      <c r="K5" s="15">
        <f>H5-J5</f>
        <v>10625</v>
      </c>
      <c r="M5" s="8">
        <f t="shared" si="0"/>
        <v>1982</v>
      </c>
      <c r="N5" s="9">
        <f t="shared" ref="N5:N39" si="2">Q4</f>
        <v>4800000</v>
      </c>
      <c r="O5" s="10">
        <f t="shared" ref="O5:O39" si="3">O4</f>
        <v>0.02</v>
      </c>
      <c r="P5" s="9">
        <f t="shared" ref="P5:P39" si="4">P4</f>
        <v>100000</v>
      </c>
      <c r="Q5" s="9">
        <f t="shared" ref="Q5:Q39" si="5">N5-P5</f>
        <v>4700000</v>
      </c>
    </row>
    <row r="6" spans="1:17" x14ac:dyDescent="0.15">
      <c r="M6" s="8">
        <f t="shared" si="0"/>
        <v>1983</v>
      </c>
      <c r="N6" s="9">
        <f t="shared" si="2"/>
        <v>4700000</v>
      </c>
      <c r="O6" s="10">
        <f t="shared" si="3"/>
        <v>0.02</v>
      </c>
      <c r="P6" s="9">
        <f t="shared" si="4"/>
        <v>100000</v>
      </c>
      <c r="Q6" s="9">
        <f t="shared" si="5"/>
        <v>4600000</v>
      </c>
    </row>
    <row r="7" spans="1:17" x14ac:dyDescent="0.15">
      <c r="A7" s="45" t="s">
        <v>17</v>
      </c>
      <c r="B7" s="46"/>
      <c r="C7" s="3" t="s">
        <v>18</v>
      </c>
      <c r="D7" s="4">
        <v>10</v>
      </c>
      <c r="E7" s="5"/>
      <c r="F7" s="19"/>
      <c r="G7" s="45" t="s">
        <v>8</v>
      </c>
      <c r="H7" s="46"/>
      <c r="I7" s="3" t="s">
        <v>18</v>
      </c>
      <c r="J7" s="4">
        <v>20</v>
      </c>
      <c r="K7" s="5"/>
      <c r="M7" s="8">
        <f t="shared" si="0"/>
        <v>1984</v>
      </c>
      <c r="N7" s="9">
        <f t="shared" si="2"/>
        <v>4600000</v>
      </c>
      <c r="O7" s="10">
        <f t="shared" si="3"/>
        <v>0.02</v>
      </c>
      <c r="P7" s="9">
        <f t="shared" si="4"/>
        <v>100000</v>
      </c>
      <c r="Q7" s="9">
        <f t="shared" si="5"/>
        <v>4500000</v>
      </c>
    </row>
    <row r="8" spans="1:17" x14ac:dyDescent="0.15">
      <c r="A8" s="7" t="s">
        <v>24</v>
      </c>
      <c r="B8" s="7" t="s">
        <v>26</v>
      </c>
      <c r="C8" s="7" t="s">
        <v>28</v>
      </c>
      <c r="D8" s="7" t="s">
        <v>27</v>
      </c>
      <c r="E8" s="7" t="s">
        <v>25</v>
      </c>
      <c r="F8" s="19"/>
      <c r="G8" s="7" t="s">
        <v>24</v>
      </c>
      <c r="H8" s="7" t="s">
        <v>26</v>
      </c>
      <c r="I8" s="7" t="s">
        <v>28</v>
      </c>
      <c r="J8" s="7" t="s">
        <v>27</v>
      </c>
      <c r="K8" s="7" t="s">
        <v>25</v>
      </c>
      <c r="M8" s="8">
        <f t="shared" si="0"/>
        <v>1985</v>
      </c>
      <c r="N8" s="9">
        <f t="shared" si="2"/>
        <v>4500000</v>
      </c>
      <c r="O8" s="10">
        <f t="shared" si="3"/>
        <v>0.02</v>
      </c>
      <c r="P8" s="9">
        <f t="shared" si="4"/>
        <v>100000</v>
      </c>
      <c r="Q8" s="9">
        <f t="shared" si="5"/>
        <v>4400000</v>
      </c>
    </row>
    <row r="9" spans="1:17" x14ac:dyDescent="0.15">
      <c r="A9" s="8">
        <v>2010</v>
      </c>
      <c r="B9" s="9">
        <v>250000</v>
      </c>
      <c r="C9" s="10">
        <v>0.2</v>
      </c>
      <c r="D9" s="9">
        <f t="shared" ref="D9:D15" si="6">B9*C9</f>
        <v>50000</v>
      </c>
      <c r="E9" s="9">
        <f>B9-D9</f>
        <v>200000</v>
      </c>
      <c r="G9" s="8">
        <v>2006</v>
      </c>
      <c r="H9" s="9">
        <v>200000</v>
      </c>
      <c r="I9" s="10">
        <v>0.1</v>
      </c>
      <c r="J9" s="9">
        <f t="shared" ref="J9" si="7">H9*I9</f>
        <v>20000</v>
      </c>
      <c r="K9" s="9">
        <f t="shared" ref="K9:K19" si="8">H9-J9</f>
        <v>180000</v>
      </c>
      <c r="M9" s="8">
        <f t="shared" si="0"/>
        <v>1986</v>
      </c>
      <c r="N9" s="9">
        <f t="shared" si="2"/>
        <v>4400000</v>
      </c>
      <c r="O9" s="10">
        <f t="shared" si="3"/>
        <v>0.02</v>
      </c>
      <c r="P9" s="9">
        <f t="shared" si="4"/>
        <v>100000</v>
      </c>
      <c r="Q9" s="9">
        <f t="shared" si="5"/>
        <v>4300000</v>
      </c>
    </row>
    <row r="10" spans="1:17" x14ac:dyDescent="0.15">
      <c r="A10" s="8">
        <f t="shared" ref="A10:A15" si="9">A9+1</f>
        <v>2011</v>
      </c>
      <c r="B10" s="9">
        <f t="shared" ref="B10:B15" si="10">E9</f>
        <v>200000</v>
      </c>
      <c r="C10" s="10">
        <v>0.2</v>
      </c>
      <c r="D10" s="9">
        <f t="shared" si="6"/>
        <v>40000</v>
      </c>
      <c r="E10" s="9">
        <f t="shared" ref="E10:E15" si="11">B10-D10</f>
        <v>160000</v>
      </c>
      <c r="G10" s="8">
        <f t="shared" ref="G10:G16" si="12">G9+1</f>
        <v>2007</v>
      </c>
      <c r="H10" s="9">
        <f t="shared" ref="H10:H19" si="13">K9</f>
        <v>180000</v>
      </c>
      <c r="I10" s="10">
        <v>0.1</v>
      </c>
      <c r="J10" s="9">
        <f>MROUND(I10*H10,0.05)</f>
        <v>18000</v>
      </c>
      <c r="K10" s="9">
        <f t="shared" si="8"/>
        <v>162000</v>
      </c>
      <c r="M10" s="8">
        <f t="shared" si="0"/>
        <v>1987</v>
      </c>
      <c r="N10" s="9">
        <f t="shared" si="2"/>
        <v>4300000</v>
      </c>
      <c r="O10" s="10">
        <f t="shared" si="3"/>
        <v>0.02</v>
      </c>
      <c r="P10" s="9">
        <f t="shared" si="4"/>
        <v>100000</v>
      </c>
      <c r="Q10" s="9">
        <f t="shared" si="5"/>
        <v>4200000</v>
      </c>
    </row>
    <row r="11" spans="1:17" x14ac:dyDescent="0.15">
      <c r="A11" s="8">
        <f t="shared" si="9"/>
        <v>2012</v>
      </c>
      <c r="B11" s="9">
        <f t="shared" si="10"/>
        <v>160000</v>
      </c>
      <c r="C11" s="10">
        <v>0.2</v>
      </c>
      <c r="D11" s="9">
        <f t="shared" si="6"/>
        <v>32000</v>
      </c>
      <c r="E11" s="9">
        <f t="shared" si="11"/>
        <v>128000</v>
      </c>
      <c r="G11" s="8">
        <f t="shared" si="12"/>
        <v>2008</v>
      </c>
      <c r="H11" s="9">
        <f t="shared" si="13"/>
        <v>162000</v>
      </c>
      <c r="I11" s="10">
        <v>0.1</v>
      </c>
      <c r="J11" s="9">
        <f t="shared" ref="J11:J19" si="14">MROUND(I11*H11,0.05)</f>
        <v>16200</v>
      </c>
      <c r="K11" s="9">
        <f t="shared" si="8"/>
        <v>145800</v>
      </c>
      <c r="M11" s="8">
        <f t="shared" si="0"/>
        <v>1988</v>
      </c>
      <c r="N11" s="9">
        <f t="shared" si="2"/>
        <v>4200000</v>
      </c>
      <c r="O11" s="10">
        <f t="shared" si="3"/>
        <v>0.02</v>
      </c>
      <c r="P11" s="9">
        <f t="shared" si="4"/>
        <v>100000</v>
      </c>
      <c r="Q11" s="9">
        <f t="shared" si="5"/>
        <v>4100000</v>
      </c>
    </row>
    <row r="12" spans="1:17" x14ac:dyDescent="0.15">
      <c r="A12" s="8">
        <f t="shared" si="9"/>
        <v>2013</v>
      </c>
      <c r="B12" s="9">
        <f t="shared" si="10"/>
        <v>128000</v>
      </c>
      <c r="C12" s="10">
        <v>0.2</v>
      </c>
      <c r="D12" s="9">
        <f t="shared" si="6"/>
        <v>25600</v>
      </c>
      <c r="E12" s="9">
        <f t="shared" si="11"/>
        <v>102400</v>
      </c>
      <c r="G12" s="8">
        <f t="shared" si="12"/>
        <v>2009</v>
      </c>
      <c r="H12" s="9">
        <f t="shared" si="13"/>
        <v>145800</v>
      </c>
      <c r="I12" s="10">
        <v>0.1</v>
      </c>
      <c r="J12" s="9">
        <f t="shared" si="14"/>
        <v>14580</v>
      </c>
      <c r="K12" s="9">
        <f t="shared" si="8"/>
        <v>131220</v>
      </c>
      <c r="M12" s="8">
        <f t="shared" si="0"/>
        <v>1989</v>
      </c>
      <c r="N12" s="9">
        <f t="shared" si="2"/>
        <v>4100000</v>
      </c>
      <c r="O12" s="10">
        <f t="shared" si="3"/>
        <v>0.02</v>
      </c>
      <c r="P12" s="9">
        <f t="shared" si="4"/>
        <v>100000</v>
      </c>
      <c r="Q12" s="9">
        <f t="shared" si="5"/>
        <v>4000000</v>
      </c>
    </row>
    <row r="13" spans="1:17" x14ac:dyDescent="0.15">
      <c r="A13" s="8">
        <f t="shared" si="9"/>
        <v>2014</v>
      </c>
      <c r="B13" s="9">
        <f t="shared" si="10"/>
        <v>102400</v>
      </c>
      <c r="C13" s="10">
        <v>0.2</v>
      </c>
      <c r="D13" s="9">
        <f t="shared" si="6"/>
        <v>20480</v>
      </c>
      <c r="E13" s="9">
        <f t="shared" si="11"/>
        <v>81920</v>
      </c>
      <c r="G13" s="8">
        <f t="shared" si="12"/>
        <v>2010</v>
      </c>
      <c r="H13" s="9">
        <f t="shared" si="13"/>
        <v>131220</v>
      </c>
      <c r="I13" s="10">
        <v>0.1</v>
      </c>
      <c r="J13" s="9">
        <f t="shared" si="14"/>
        <v>13122</v>
      </c>
      <c r="K13" s="9">
        <f t="shared" si="8"/>
        <v>118098</v>
      </c>
      <c r="M13" s="8">
        <f t="shared" si="0"/>
        <v>1990</v>
      </c>
      <c r="N13" s="9">
        <f t="shared" si="2"/>
        <v>4000000</v>
      </c>
      <c r="O13" s="10">
        <f t="shared" si="3"/>
        <v>0.02</v>
      </c>
      <c r="P13" s="9">
        <f t="shared" si="4"/>
        <v>100000</v>
      </c>
      <c r="Q13" s="9">
        <f t="shared" si="5"/>
        <v>3900000</v>
      </c>
    </row>
    <row r="14" spans="1:17" x14ac:dyDescent="0.15">
      <c r="A14" s="8">
        <f t="shared" si="9"/>
        <v>2015</v>
      </c>
      <c r="B14" s="9">
        <f t="shared" si="10"/>
        <v>81920</v>
      </c>
      <c r="C14" s="10">
        <v>0.2</v>
      </c>
      <c r="D14" s="9">
        <f t="shared" si="6"/>
        <v>16384</v>
      </c>
      <c r="E14" s="9">
        <f t="shared" si="11"/>
        <v>65536</v>
      </c>
      <c r="G14" s="8">
        <f t="shared" si="12"/>
        <v>2011</v>
      </c>
      <c r="H14" s="9">
        <f t="shared" si="13"/>
        <v>118098</v>
      </c>
      <c r="I14" s="10">
        <v>0.1</v>
      </c>
      <c r="J14" s="9">
        <f t="shared" si="14"/>
        <v>11809.800000000001</v>
      </c>
      <c r="K14" s="9">
        <f t="shared" si="8"/>
        <v>106288.2</v>
      </c>
      <c r="M14" s="8">
        <f t="shared" si="0"/>
        <v>1991</v>
      </c>
      <c r="N14" s="9">
        <f t="shared" si="2"/>
        <v>3900000</v>
      </c>
      <c r="O14" s="10">
        <f t="shared" si="3"/>
        <v>0.02</v>
      </c>
      <c r="P14" s="9">
        <f t="shared" si="4"/>
        <v>100000</v>
      </c>
      <c r="Q14" s="9">
        <f t="shared" si="5"/>
        <v>3800000</v>
      </c>
    </row>
    <row r="15" spans="1:17" x14ac:dyDescent="0.15">
      <c r="A15" s="14">
        <f t="shared" si="9"/>
        <v>2016</v>
      </c>
      <c r="B15" s="15">
        <f t="shared" si="10"/>
        <v>65536</v>
      </c>
      <c r="C15" s="16">
        <v>0.2</v>
      </c>
      <c r="D15" s="15">
        <f t="shared" si="6"/>
        <v>13107.2</v>
      </c>
      <c r="E15" s="15">
        <f t="shared" si="11"/>
        <v>52428.800000000003</v>
      </c>
      <c r="G15" s="8">
        <f t="shared" si="12"/>
        <v>2012</v>
      </c>
      <c r="H15" s="9">
        <f t="shared" si="13"/>
        <v>106288.2</v>
      </c>
      <c r="I15" s="10">
        <v>0.1</v>
      </c>
      <c r="J15" s="9">
        <f t="shared" si="14"/>
        <v>10628.800000000001</v>
      </c>
      <c r="K15" s="9">
        <f t="shared" si="8"/>
        <v>95659.4</v>
      </c>
      <c r="M15" s="8">
        <f t="shared" si="0"/>
        <v>1992</v>
      </c>
      <c r="N15" s="9">
        <f t="shared" si="2"/>
        <v>3800000</v>
      </c>
      <c r="O15" s="10">
        <f t="shared" si="3"/>
        <v>0.02</v>
      </c>
      <c r="P15" s="9">
        <f t="shared" si="4"/>
        <v>100000</v>
      </c>
      <c r="Q15" s="9">
        <f t="shared" si="5"/>
        <v>3700000</v>
      </c>
    </row>
    <row r="16" spans="1:17" x14ac:dyDescent="0.15">
      <c r="G16" s="8">
        <f t="shared" si="12"/>
        <v>2013</v>
      </c>
      <c r="H16" s="9">
        <f t="shared" si="13"/>
        <v>95659.4</v>
      </c>
      <c r="I16" s="10">
        <v>0.1</v>
      </c>
      <c r="J16" s="9">
        <f>MROUND(I16*H16,0.05)</f>
        <v>9565.9500000000007</v>
      </c>
      <c r="K16" s="9">
        <f t="shared" si="8"/>
        <v>86093.45</v>
      </c>
      <c r="M16" s="8">
        <f t="shared" si="0"/>
        <v>1993</v>
      </c>
      <c r="N16" s="9">
        <f t="shared" si="2"/>
        <v>3700000</v>
      </c>
      <c r="O16" s="10">
        <f t="shared" si="3"/>
        <v>0.02</v>
      </c>
      <c r="P16" s="9">
        <f t="shared" si="4"/>
        <v>100000</v>
      </c>
      <c r="Q16" s="9">
        <f t="shared" si="5"/>
        <v>3600000</v>
      </c>
    </row>
    <row r="17" spans="1:17" x14ac:dyDescent="0.15">
      <c r="A17" s="45" t="s">
        <v>20</v>
      </c>
      <c r="B17" s="46"/>
      <c r="C17" s="3" t="s">
        <v>12</v>
      </c>
      <c r="D17" s="4">
        <v>50</v>
      </c>
      <c r="E17" s="5"/>
      <c r="G17" s="8">
        <f>G16+1</f>
        <v>2014</v>
      </c>
      <c r="H17" s="9">
        <f t="shared" si="13"/>
        <v>86093.45</v>
      </c>
      <c r="I17" s="10">
        <v>0.1</v>
      </c>
      <c r="J17" s="9">
        <f t="shared" si="14"/>
        <v>8609.35</v>
      </c>
      <c r="K17" s="9">
        <f t="shared" si="8"/>
        <v>77484.099999999991</v>
      </c>
      <c r="M17" s="8">
        <f t="shared" si="0"/>
        <v>1994</v>
      </c>
      <c r="N17" s="9">
        <f t="shared" si="2"/>
        <v>3600000</v>
      </c>
      <c r="O17" s="10">
        <f t="shared" si="3"/>
        <v>0.02</v>
      </c>
      <c r="P17" s="9">
        <f t="shared" si="4"/>
        <v>100000</v>
      </c>
      <c r="Q17" s="9">
        <f t="shared" si="5"/>
        <v>3500000</v>
      </c>
    </row>
    <row r="18" spans="1:17" x14ac:dyDescent="0.15">
      <c r="A18" s="7" t="s">
        <v>24</v>
      </c>
      <c r="B18" s="7" t="s">
        <v>26</v>
      </c>
      <c r="C18" s="7" t="s">
        <v>28</v>
      </c>
      <c r="D18" s="7" t="s">
        <v>27</v>
      </c>
      <c r="E18" s="7" t="s">
        <v>25</v>
      </c>
      <c r="G18" s="8">
        <f>G17+1</f>
        <v>2015</v>
      </c>
      <c r="H18" s="9">
        <f t="shared" si="13"/>
        <v>77484.099999999991</v>
      </c>
      <c r="I18" s="10">
        <v>0.1</v>
      </c>
      <c r="J18" s="9">
        <f t="shared" si="14"/>
        <v>7748.4000000000005</v>
      </c>
      <c r="K18" s="9">
        <f t="shared" si="8"/>
        <v>69735.7</v>
      </c>
      <c r="M18" s="8">
        <f t="shared" si="0"/>
        <v>1995</v>
      </c>
      <c r="N18" s="9">
        <f t="shared" si="2"/>
        <v>3500000</v>
      </c>
      <c r="O18" s="10">
        <f t="shared" si="3"/>
        <v>0.02</v>
      </c>
      <c r="P18" s="9">
        <f t="shared" si="4"/>
        <v>100000</v>
      </c>
      <c r="Q18" s="9">
        <f t="shared" si="5"/>
        <v>3400000</v>
      </c>
    </row>
    <row r="19" spans="1:17" x14ac:dyDescent="0.15">
      <c r="A19" s="8">
        <v>2000</v>
      </c>
      <c r="B19" s="9">
        <v>3000000</v>
      </c>
      <c r="C19" s="10">
        <v>0.02</v>
      </c>
      <c r="D19" s="9">
        <f>MROUND(B19*C19,0.05)</f>
        <v>60000</v>
      </c>
      <c r="E19" s="9">
        <f>B19-D19</f>
        <v>2940000</v>
      </c>
      <c r="G19" s="14">
        <f>G18+1</f>
        <v>2016</v>
      </c>
      <c r="H19" s="15">
        <f t="shared" si="13"/>
        <v>69735.7</v>
      </c>
      <c r="I19" s="16">
        <v>0.1</v>
      </c>
      <c r="J19" s="15">
        <f t="shared" si="14"/>
        <v>6973.55</v>
      </c>
      <c r="K19" s="15">
        <f t="shared" si="8"/>
        <v>62762.149999999994</v>
      </c>
      <c r="M19" s="8">
        <f t="shared" si="0"/>
        <v>1996</v>
      </c>
      <c r="N19" s="9">
        <f t="shared" si="2"/>
        <v>3400000</v>
      </c>
      <c r="O19" s="10">
        <f t="shared" si="3"/>
        <v>0.02</v>
      </c>
      <c r="P19" s="9">
        <f t="shared" si="4"/>
        <v>100000</v>
      </c>
      <c r="Q19" s="9">
        <f t="shared" si="5"/>
        <v>3300000</v>
      </c>
    </row>
    <row r="20" spans="1:17" x14ac:dyDescent="0.15">
      <c r="A20" s="8">
        <f>A19+1</f>
        <v>2001</v>
      </c>
      <c r="B20" s="9">
        <f t="shared" ref="B20" si="15">E19</f>
        <v>2940000</v>
      </c>
      <c r="C20" s="10">
        <f>C19</f>
        <v>0.02</v>
      </c>
      <c r="D20" s="9">
        <v>60000</v>
      </c>
      <c r="E20" s="9">
        <f t="shared" ref="E20" si="16">B20-D20</f>
        <v>2880000</v>
      </c>
      <c r="M20" s="8">
        <f t="shared" si="0"/>
        <v>1997</v>
      </c>
      <c r="N20" s="9">
        <f t="shared" si="2"/>
        <v>3300000</v>
      </c>
      <c r="O20" s="10">
        <f t="shared" si="3"/>
        <v>0.02</v>
      </c>
      <c r="P20" s="9">
        <f t="shared" si="4"/>
        <v>100000</v>
      </c>
      <c r="Q20" s="9">
        <f t="shared" si="5"/>
        <v>3200000</v>
      </c>
    </row>
    <row r="21" spans="1:17" x14ac:dyDescent="0.15">
      <c r="A21" s="8">
        <f t="shared" ref="A21:A35" si="17">A20+1</f>
        <v>2002</v>
      </c>
      <c r="B21" s="9">
        <f t="shared" ref="B21:B35" si="18">E20</f>
        <v>2880000</v>
      </c>
      <c r="C21" s="10">
        <f t="shared" ref="C21:C35" si="19">C20</f>
        <v>0.02</v>
      </c>
      <c r="D21" s="9">
        <v>60000</v>
      </c>
      <c r="E21" s="9">
        <f t="shared" ref="E21:E35" si="20">B21-D21</f>
        <v>2820000</v>
      </c>
      <c r="G21" s="45" t="s">
        <v>9</v>
      </c>
      <c r="H21" s="46"/>
      <c r="I21" s="3" t="s">
        <v>18</v>
      </c>
      <c r="J21" s="4">
        <v>4</v>
      </c>
      <c r="K21" s="5"/>
      <c r="M21" s="8">
        <f t="shared" si="0"/>
        <v>1998</v>
      </c>
      <c r="N21" s="9">
        <f t="shared" si="2"/>
        <v>3200000</v>
      </c>
      <c r="O21" s="10">
        <f t="shared" si="3"/>
        <v>0.02</v>
      </c>
      <c r="P21" s="9">
        <f t="shared" si="4"/>
        <v>100000</v>
      </c>
      <c r="Q21" s="9">
        <f t="shared" si="5"/>
        <v>3100000</v>
      </c>
    </row>
    <row r="22" spans="1:17" x14ac:dyDescent="0.15">
      <c r="A22" s="8">
        <f t="shared" si="17"/>
        <v>2003</v>
      </c>
      <c r="B22" s="9">
        <f t="shared" si="18"/>
        <v>2820000</v>
      </c>
      <c r="C22" s="10">
        <f t="shared" si="19"/>
        <v>0.02</v>
      </c>
      <c r="D22" s="9">
        <v>60000</v>
      </c>
      <c r="E22" s="9">
        <f t="shared" si="20"/>
        <v>2760000</v>
      </c>
      <c r="G22" s="7" t="s">
        <v>24</v>
      </c>
      <c r="H22" s="7" t="s">
        <v>26</v>
      </c>
      <c r="I22" s="7" t="s">
        <v>28</v>
      </c>
      <c r="J22" s="7" t="s">
        <v>27</v>
      </c>
      <c r="K22" s="7" t="s">
        <v>25</v>
      </c>
      <c r="M22" s="8">
        <f t="shared" si="0"/>
        <v>1999</v>
      </c>
      <c r="N22" s="9">
        <f t="shared" si="2"/>
        <v>3100000</v>
      </c>
      <c r="O22" s="10">
        <f t="shared" si="3"/>
        <v>0.02</v>
      </c>
      <c r="P22" s="9">
        <f t="shared" si="4"/>
        <v>100000</v>
      </c>
      <c r="Q22" s="9">
        <f t="shared" si="5"/>
        <v>3000000</v>
      </c>
    </row>
    <row r="23" spans="1:17" x14ac:dyDescent="0.15">
      <c r="A23" s="8">
        <f t="shared" si="17"/>
        <v>2004</v>
      </c>
      <c r="B23" s="9">
        <f t="shared" si="18"/>
        <v>2760000</v>
      </c>
      <c r="C23" s="10">
        <f t="shared" si="19"/>
        <v>0.02</v>
      </c>
      <c r="D23" s="9">
        <v>60000</v>
      </c>
      <c r="E23" s="9">
        <f t="shared" si="20"/>
        <v>2700000</v>
      </c>
      <c r="G23" s="8">
        <v>2015</v>
      </c>
      <c r="H23" s="9">
        <v>40000</v>
      </c>
      <c r="I23" s="10">
        <v>0.5</v>
      </c>
      <c r="J23" s="9">
        <f>MROUND(I23*H23,0.05)</f>
        <v>20000</v>
      </c>
      <c r="K23" s="9">
        <f t="shared" ref="K23:K24" si="21">H23-J23</f>
        <v>20000</v>
      </c>
      <c r="M23" s="8">
        <f t="shared" si="0"/>
        <v>2000</v>
      </c>
      <c r="N23" s="9">
        <f t="shared" si="2"/>
        <v>3000000</v>
      </c>
      <c r="O23" s="10">
        <f t="shared" si="3"/>
        <v>0.02</v>
      </c>
      <c r="P23" s="9">
        <f t="shared" si="4"/>
        <v>100000</v>
      </c>
      <c r="Q23" s="9">
        <f t="shared" si="5"/>
        <v>2900000</v>
      </c>
    </row>
    <row r="24" spans="1:17" x14ac:dyDescent="0.15">
      <c r="A24" s="8">
        <f t="shared" si="17"/>
        <v>2005</v>
      </c>
      <c r="B24" s="9">
        <f t="shared" si="18"/>
        <v>2700000</v>
      </c>
      <c r="C24" s="10">
        <f t="shared" si="19"/>
        <v>0.02</v>
      </c>
      <c r="D24" s="9">
        <v>60000</v>
      </c>
      <c r="E24" s="9">
        <f t="shared" si="20"/>
        <v>2640000</v>
      </c>
      <c r="G24" s="14">
        <v>2016</v>
      </c>
      <c r="H24" s="15">
        <f t="shared" ref="H24" si="22">K23</f>
        <v>20000</v>
      </c>
      <c r="I24" s="16">
        <v>0.5</v>
      </c>
      <c r="J24" s="15">
        <f>MROUND(I24*H24,0.05)</f>
        <v>10000</v>
      </c>
      <c r="K24" s="15">
        <f t="shared" si="21"/>
        <v>10000</v>
      </c>
      <c r="M24" s="8">
        <f t="shared" si="0"/>
        <v>2001</v>
      </c>
      <c r="N24" s="9">
        <f t="shared" si="2"/>
        <v>2900000</v>
      </c>
      <c r="O24" s="10">
        <f t="shared" si="3"/>
        <v>0.02</v>
      </c>
      <c r="P24" s="9">
        <f t="shared" si="4"/>
        <v>100000</v>
      </c>
      <c r="Q24" s="9">
        <f t="shared" si="5"/>
        <v>2800000</v>
      </c>
    </row>
    <row r="25" spans="1:17" x14ac:dyDescent="0.15">
      <c r="A25" s="8">
        <f t="shared" si="17"/>
        <v>2006</v>
      </c>
      <c r="B25" s="9">
        <f t="shared" si="18"/>
        <v>2640000</v>
      </c>
      <c r="C25" s="10">
        <f t="shared" si="19"/>
        <v>0.02</v>
      </c>
      <c r="D25" s="9">
        <v>60000</v>
      </c>
      <c r="E25" s="9">
        <f t="shared" si="20"/>
        <v>2580000</v>
      </c>
      <c r="M25" s="8">
        <f t="shared" si="0"/>
        <v>2002</v>
      </c>
      <c r="N25" s="9">
        <f t="shared" si="2"/>
        <v>2800000</v>
      </c>
      <c r="O25" s="10">
        <f t="shared" si="3"/>
        <v>0.02</v>
      </c>
      <c r="P25" s="9">
        <f t="shared" si="4"/>
        <v>100000</v>
      </c>
      <c r="Q25" s="9">
        <f t="shared" si="5"/>
        <v>2700000</v>
      </c>
    </row>
    <row r="26" spans="1:17" x14ac:dyDescent="0.15">
      <c r="A26" s="8">
        <f t="shared" si="17"/>
        <v>2007</v>
      </c>
      <c r="B26" s="9">
        <f t="shared" si="18"/>
        <v>2580000</v>
      </c>
      <c r="C26" s="10">
        <f t="shared" si="19"/>
        <v>0.02</v>
      </c>
      <c r="D26" s="9">
        <v>60000</v>
      </c>
      <c r="E26" s="9">
        <f t="shared" si="20"/>
        <v>2520000</v>
      </c>
      <c r="G26" s="45" t="s">
        <v>10</v>
      </c>
      <c r="H26" s="46"/>
      <c r="I26" s="3" t="s">
        <v>12</v>
      </c>
      <c r="J26" s="4">
        <v>5</v>
      </c>
      <c r="K26" s="5"/>
      <c r="M26" s="8">
        <f t="shared" si="0"/>
        <v>2003</v>
      </c>
      <c r="N26" s="9">
        <f t="shared" si="2"/>
        <v>2700000</v>
      </c>
      <c r="O26" s="10">
        <f t="shared" si="3"/>
        <v>0.02</v>
      </c>
      <c r="P26" s="9">
        <f t="shared" si="4"/>
        <v>100000</v>
      </c>
      <c r="Q26" s="9">
        <f t="shared" si="5"/>
        <v>2600000</v>
      </c>
    </row>
    <row r="27" spans="1:17" x14ac:dyDescent="0.15">
      <c r="A27" s="8">
        <f t="shared" si="17"/>
        <v>2008</v>
      </c>
      <c r="B27" s="9">
        <f t="shared" si="18"/>
        <v>2520000</v>
      </c>
      <c r="C27" s="10">
        <f t="shared" si="19"/>
        <v>0.02</v>
      </c>
      <c r="D27" s="9">
        <v>60000</v>
      </c>
      <c r="E27" s="9">
        <f>B27-D27</f>
        <v>2460000</v>
      </c>
      <c r="G27" s="7" t="s">
        <v>24</v>
      </c>
      <c r="H27" s="7" t="s">
        <v>26</v>
      </c>
      <c r="I27" s="7" t="s">
        <v>28</v>
      </c>
      <c r="J27" s="7" t="s">
        <v>27</v>
      </c>
      <c r="K27" s="7" t="s">
        <v>25</v>
      </c>
      <c r="M27" s="8">
        <f t="shared" si="0"/>
        <v>2004</v>
      </c>
      <c r="N27" s="9">
        <f t="shared" si="2"/>
        <v>2600000</v>
      </c>
      <c r="O27" s="10">
        <f t="shared" si="3"/>
        <v>0.02</v>
      </c>
      <c r="P27" s="9">
        <f t="shared" si="4"/>
        <v>100000</v>
      </c>
      <c r="Q27" s="9">
        <f t="shared" si="5"/>
        <v>2500000</v>
      </c>
    </row>
    <row r="28" spans="1:17" x14ac:dyDescent="0.15">
      <c r="A28" s="8">
        <f t="shared" si="17"/>
        <v>2009</v>
      </c>
      <c r="B28" s="9">
        <f>E27</f>
        <v>2460000</v>
      </c>
      <c r="C28" s="10">
        <f t="shared" si="19"/>
        <v>0.02</v>
      </c>
      <c r="D28" s="9">
        <v>60000</v>
      </c>
      <c r="E28" s="9">
        <f t="shared" si="20"/>
        <v>2400000</v>
      </c>
      <c r="G28" s="8">
        <v>2010</v>
      </c>
      <c r="H28" s="9">
        <v>60000</v>
      </c>
      <c r="I28" s="10">
        <v>0.2</v>
      </c>
      <c r="J28" s="9">
        <f t="shared" ref="J28" si="23">MROUND(I28*H28,0.05)</f>
        <v>12000</v>
      </c>
      <c r="K28" s="9">
        <f t="shared" ref="K28" si="24">H28-J28</f>
        <v>48000</v>
      </c>
      <c r="M28" s="8">
        <f t="shared" si="0"/>
        <v>2005</v>
      </c>
      <c r="N28" s="9">
        <f t="shared" si="2"/>
        <v>2500000</v>
      </c>
      <c r="O28" s="10">
        <f t="shared" si="3"/>
        <v>0.02</v>
      </c>
      <c r="P28" s="9">
        <f t="shared" si="4"/>
        <v>100000</v>
      </c>
      <c r="Q28" s="9">
        <f t="shared" si="5"/>
        <v>2400000</v>
      </c>
    </row>
    <row r="29" spans="1:17" x14ac:dyDescent="0.15">
      <c r="A29" s="8">
        <f t="shared" si="17"/>
        <v>2010</v>
      </c>
      <c r="B29" s="9">
        <f t="shared" si="18"/>
        <v>2400000</v>
      </c>
      <c r="C29" s="10">
        <f t="shared" si="19"/>
        <v>0.02</v>
      </c>
      <c r="D29" s="9">
        <v>60000</v>
      </c>
      <c r="E29" s="9">
        <f t="shared" si="20"/>
        <v>2340000</v>
      </c>
      <c r="G29" s="8">
        <f t="shared" ref="G29" si="25">G28+1</f>
        <v>2011</v>
      </c>
      <c r="H29" s="9">
        <f t="shared" ref="H29" si="26">K28</f>
        <v>48000</v>
      </c>
      <c r="I29" s="10">
        <f>I28</f>
        <v>0.2</v>
      </c>
      <c r="J29" s="9">
        <f>J28</f>
        <v>12000</v>
      </c>
      <c r="K29" s="9">
        <f t="shared" ref="K29" si="27">H29-J29</f>
        <v>36000</v>
      </c>
      <c r="M29" s="8">
        <f t="shared" si="0"/>
        <v>2006</v>
      </c>
      <c r="N29" s="9">
        <f t="shared" si="2"/>
        <v>2400000</v>
      </c>
      <c r="O29" s="10">
        <f t="shared" si="3"/>
        <v>0.02</v>
      </c>
      <c r="P29" s="9">
        <f t="shared" si="4"/>
        <v>100000</v>
      </c>
      <c r="Q29" s="9">
        <f t="shared" si="5"/>
        <v>2300000</v>
      </c>
    </row>
    <row r="30" spans="1:17" x14ac:dyDescent="0.15">
      <c r="A30" s="8">
        <f t="shared" si="17"/>
        <v>2011</v>
      </c>
      <c r="B30" s="9">
        <f t="shared" si="18"/>
        <v>2340000</v>
      </c>
      <c r="C30" s="10">
        <f t="shared" si="19"/>
        <v>0.02</v>
      </c>
      <c r="D30" s="9">
        <v>60000</v>
      </c>
      <c r="E30" s="9">
        <f t="shared" si="20"/>
        <v>2280000</v>
      </c>
      <c r="G30" s="8">
        <f t="shared" ref="G30:G34" si="28">G29+1</f>
        <v>2012</v>
      </c>
      <c r="H30" s="9">
        <f t="shared" ref="H30:H32" si="29">K29</f>
        <v>36000</v>
      </c>
      <c r="I30" s="10">
        <f t="shared" ref="I30:I32" si="30">I29</f>
        <v>0.2</v>
      </c>
      <c r="J30" s="9">
        <f>J29</f>
        <v>12000</v>
      </c>
      <c r="K30" s="9">
        <f t="shared" ref="K30:K34" si="31">H30-J30</f>
        <v>24000</v>
      </c>
      <c r="M30" s="8">
        <f t="shared" si="0"/>
        <v>2007</v>
      </c>
      <c r="N30" s="9">
        <f t="shared" si="2"/>
        <v>2300000</v>
      </c>
      <c r="O30" s="10">
        <f t="shared" si="3"/>
        <v>0.02</v>
      </c>
      <c r="P30" s="9">
        <f t="shared" si="4"/>
        <v>100000</v>
      </c>
      <c r="Q30" s="9">
        <f t="shared" si="5"/>
        <v>2200000</v>
      </c>
    </row>
    <row r="31" spans="1:17" x14ac:dyDescent="0.15">
      <c r="A31" s="8">
        <f>A30+1</f>
        <v>2012</v>
      </c>
      <c r="B31" s="9">
        <f t="shared" si="18"/>
        <v>2280000</v>
      </c>
      <c r="C31" s="10">
        <f t="shared" si="19"/>
        <v>0.02</v>
      </c>
      <c r="D31" s="9">
        <v>60000</v>
      </c>
      <c r="E31" s="9">
        <f t="shared" si="20"/>
        <v>2220000</v>
      </c>
      <c r="G31" s="8">
        <f t="shared" si="28"/>
        <v>2013</v>
      </c>
      <c r="H31" s="9">
        <f t="shared" si="29"/>
        <v>24000</v>
      </c>
      <c r="I31" s="10">
        <f t="shared" si="30"/>
        <v>0.2</v>
      </c>
      <c r="J31" s="9">
        <f>J30</f>
        <v>12000</v>
      </c>
      <c r="K31" s="9">
        <f t="shared" si="31"/>
        <v>12000</v>
      </c>
      <c r="M31" s="8">
        <f t="shared" si="0"/>
        <v>2008</v>
      </c>
      <c r="N31" s="9">
        <f t="shared" si="2"/>
        <v>2200000</v>
      </c>
      <c r="O31" s="10">
        <f t="shared" si="3"/>
        <v>0.02</v>
      </c>
      <c r="P31" s="9">
        <f t="shared" si="4"/>
        <v>100000</v>
      </c>
      <c r="Q31" s="9">
        <f t="shared" si="5"/>
        <v>2100000</v>
      </c>
    </row>
    <row r="32" spans="1:17" x14ac:dyDescent="0.15">
      <c r="A32" s="8">
        <f t="shared" si="17"/>
        <v>2013</v>
      </c>
      <c r="B32" s="9">
        <f t="shared" si="18"/>
        <v>2220000</v>
      </c>
      <c r="C32" s="10">
        <f t="shared" si="19"/>
        <v>0.02</v>
      </c>
      <c r="D32" s="9">
        <v>60000</v>
      </c>
      <c r="E32" s="9">
        <f t="shared" si="20"/>
        <v>2160000</v>
      </c>
      <c r="G32" s="8">
        <f t="shared" si="28"/>
        <v>2014</v>
      </c>
      <c r="H32" s="9">
        <f t="shared" si="29"/>
        <v>12000</v>
      </c>
      <c r="I32" s="10">
        <f t="shared" si="30"/>
        <v>0.2</v>
      </c>
      <c r="J32" s="9">
        <v>11999</v>
      </c>
      <c r="K32" s="9">
        <f t="shared" si="31"/>
        <v>1</v>
      </c>
      <c r="M32" s="8">
        <f t="shared" si="0"/>
        <v>2009</v>
      </c>
      <c r="N32" s="9">
        <f t="shared" si="2"/>
        <v>2100000</v>
      </c>
      <c r="O32" s="10">
        <f t="shared" si="3"/>
        <v>0.02</v>
      </c>
      <c r="P32" s="9">
        <f t="shared" si="4"/>
        <v>100000</v>
      </c>
      <c r="Q32" s="9">
        <f t="shared" si="5"/>
        <v>2000000</v>
      </c>
    </row>
    <row r="33" spans="1:17" x14ac:dyDescent="0.15">
      <c r="A33" s="8">
        <f t="shared" si="17"/>
        <v>2014</v>
      </c>
      <c r="B33" s="9">
        <f t="shared" si="18"/>
        <v>2160000</v>
      </c>
      <c r="C33" s="10">
        <f t="shared" si="19"/>
        <v>0.02</v>
      </c>
      <c r="D33" s="9">
        <v>60000</v>
      </c>
      <c r="E33" s="9">
        <f t="shared" si="20"/>
        <v>2100000</v>
      </c>
      <c r="G33" s="8">
        <f t="shared" si="28"/>
        <v>2015</v>
      </c>
      <c r="H33" s="9">
        <v>1</v>
      </c>
      <c r="I33" s="10">
        <v>0</v>
      </c>
      <c r="J33" s="9">
        <v>0</v>
      </c>
      <c r="K33" s="9">
        <f t="shared" si="31"/>
        <v>1</v>
      </c>
      <c r="M33" s="8">
        <f t="shared" si="0"/>
        <v>2010</v>
      </c>
      <c r="N33" s="9">
        <f t="shared" si="2"/>
        <v>2000000</v>
      </c>
      <c r="O33" s="10">
        <f t="shared" si="3"/>
        <v>0.02</v>
      </c>
      <c r="P33" s="9">
        <f t="shared" si="4"/>
        <v>100000</v>
      </c>
      <c r="Q33" s="9">
        <f t="shared" si="5"/>
        <v>1900000</v>
      </c>
    </row>
    <row r="34" spans="1:17" x14ac:dyDescent="0.15">
      <c r="A34" s="8">
        <f t="shared" si="17"/>
        <v>2015</v>
      </c>
      <c r="B34" s="9">
        <f t="shared" si="18"/>
        <v>2100000</v>
      </c>
      <c r="C34" s="10">
        <f t="shared" si="19"/>
        <v>0.02</v>
      </c>
      <c r="D34" s="9">
        <v>60000</v>
      </c>
      <c r="E34" s="9">
        <f t="shared" si="20"/>
        <v>2040000</v>
      </c>
      <c r="G34" s="14">
        <f t="shared" si="28"/>
        <v>2016</v>
      </c>
      <c r="H34" s="15">
        <v>1</v>
      </c>
      <c r="I34" s="16">
        <v>0</v>
      </c>
      <c r="J34" s="15">
        <f>J33</f>
        <v>0</v>
      </c>
      <c r="K34" s="15">
        <f t="shared" si="31"/>
        <v>1</v>
      </c>
      <c r="M34" s="8">
        <f t="shared" si="0"/>
        <v>2011</v>
      </c>
      <c r="N34" s="9">
        <f t="shared" si="2"/>
        <v>1900000</v>
      </c>
      <c r="O34" s="10">
        <f t="shared" si="3"/>
        <v>0.02</v>
      </c>
      <c r="P34" s="9">
        <f t="shared" si="4"/>
        <v>100000</v>
      </c>
      <c r="Q34" s="9">
        <f t="shared" si="5"/>
        <v>1800000</v>
      </c>
    </row>
    <row r="35" spans="1:17" x14ac:dyDescent="0.15">
      <c r="A35" s="14">
        <f t="shared" si="17"/>
        <v>2016</v>
      </c>
      <c r="B35" s="15">
        <f t="shared" si="18"/>
        <v>2040000</v>
      </c>
      <c r="C35" s="16">
        <f t="shared" si="19"/>
        <v>0.02</v>
      </c>
      <c r="D35" s="15">
        <v>60000</v>
      </c>
      <c r="E35" s="15">
        <f t="shared" si="20"/>
        <v>1980000</v>
      </c>
      <c r="M35" s="8">
        <f t="shared" si="0"/>
        <v>2012</v>
      </c>
      <c r="N35" s="9">
        <f t="shared" si="2"/>
        <v>1800000</v>
      </c>
      <c r="O35" s="10">
        <f t="shared" si="3"/>
        <v>0.02</v>
      </c>
      <c r="P35" s="9">
        <f t="shared" si="4"/>
        <v>100000</v>
      </c>
      <c r="Q35" s="9">
        <f t="shared" si="5"/>
        <v>1700000</v>
      </c>
    </row>
    <row r="36" spans="1:17" x14ac:dyDescent="0.15">
      <c r="A36" s="11"/>
      <c r="B36" s="12"/>
      <c r="C36" s="13"/>
      <c r="D36" s="12"/>
      <c r="E36" s="12"/>
      <c r="M36" s="8">
        <f t="shared" si="0"/>
        <v>2013</v>
      </c>
      <c r="N36" s="9">
        <f t="shared" si="2"/>
        <v>1700000</v>
      </c>
      <c r="O36" s="10">
        <f t="shared" si="3"/>
        <v>0.02</v>
      </c>
      <c r="P36" s="9">
        <f t="shared" si="4"/>
        <v>100000</v>
      </c>
      <c r="Q36" s="9">
        <f t="shared" si="5"/>
        <v>1600000</v>
      </c>
    </row>
    <row r="37" spans="1:17" x14ac:dyDescent="0.15">
      <c r="A37" s="45" t="s">
        <v>5</v>
      </c>
      <c r="B37" s="46"/>
      <c r="C37" s="3" t="s">
        <v>12</v>
      </c>
      <c r="D37" s="4">
        <v>33</v>
      </c>
      <c r="E37" s="5"/>
      <c r="M37" s="8">
        <f t="shared" si="0"/>
        <v>2014</v>
      </c>
      <c r="N37" s="9">
        <f t="shared" si="2"/>
        <v>1600000</v>
      </c>
      <c r="O37" s="10">
        <f t="shared" si="3"/>
        <v>0.02</v>
      </c>
      <c r="P37" s="9">
        <f t="shared" si="4"/>
        <v>100000</v>
      </c>
      <c r="Q37" s="9">
        <f t="shared" si="5"/>
        <v>1500000</v>
      </c>
    </row>
    <row r="38" spans="1:17" x14ac:dyDescent="0.15">
      <c r="A38" s="7" t="s">
        <v>24</v>
      </c>
      <c r="B38" s="7" t="s">
        <v>26</v>
      </c>
      <c r="C38" s="7" t="s">
        <v>28</v>
      </c>
      <c r="D38" s="7" t="s">
        <v>27</v>
      </c>
      <c r="E38" s="7" t="s">
        <v>25</v>
      </c>
      <c r="M38" s="8">
        <f t="shared" si="0"/>
        <v>2015</v>
      </c>
      <c r="N38" s="9">
        <f t="shared" si="2"/>
        <v>1500000</v>
      </c>
      <c r="O38" s="10">
        <f t="shared" si="3"/>
        <v>0.02</v>
      </c>
      <c r="P38" s="9">
        <f t="shared" si="4"/>
        <v>100000</v>
      </c>
      <c r="Q38" s="9">
        <f t="shared" si="5"/>
        <v>1400000</v>
      </c>
    </row>
    <row r="39" spans="1:17" x14ac:dyDescent="0.15">
      <c r="A39" s="14">
        <v>2016</v>
      </c>
      <c r="B39" s="15">
        <v>369600</v>
      </c>
      <c r="C39" s="16" t="str">
        <f>"3 1/3 %"</f>
        <v>3 1/3 %</v>
      </c>
      <c r="D39" s="15">
        <f>B39/33</f>
        <v>11200</v>
      </c>
      <c r="E39" s="15">
        <f t="shared" ref="E39" si="32">B39-D39</f>
        <v>358400</v>
      </c>
      <c r="M39" s="14">
        <f t="shared" si="0"/>
        <v>2016</v>
      </c>
      <c r="N39" s="15">
        <f t="shared" si="2"/>
        <v>1400000</v>
      </c>
      <c r="O39" s="16">
        <f t="shared" si="3"/>
        <v>0.02</v>
      </c>
      <c r="P39" s="15">
        <f t="shared" si="4"/>
        <v>100000</v>
      </c>
      <c r="Q39" s="15">
        <f t="shared" si="5"/>
        <v>1300000</v>
      </c>
    </row>
    <row r="40" spans="1:17" x14ac:dyDescent="0.15">
      <c r="A40" s="11"/>
      <c r="B40" s="12"/>
      <c r="C40" s="13"/>
      <c r="D40" s="12"/>
      <c r="E40" s="12"/>
    </row>
    <row r="41" spans="1:17" x14ac:dyDescent="0.15">
      <c r="A41" s="45" t="s">
        <v>6</v>
      </c>
      <c r="B41" s="46"/>
      <c r="C41" s="3" t="s">
        <v>18</v>
      </c>
      <c r="D41" s="4">
        <v>20</v>
      </c>
      <c r="E41" s="5"/>
    </row>
    <row r="42" spans="1:17" x14ac:dyDescent="0.15">
      <c r="A42" s="7" t="s">
        <v>24</v>
      </c>
      <c r="B42" s="7" t="s">
        <v>26</v>
      </c>
      <c r="C42" s="7" t="s">
        <v>28</v>
      </c>
      <c r="D42" s="7" t="s">
        <v>27</v>
      </c>
      <c r="E42" s="7" t="s">
        <v>25</v>
      </c>
    </row>
    <row r="43" spans="1:17" x14ac:dyDescent="0.15">
      <c r="A43" s="14">
        <v>2016</v>
      </c>
      <c r="B43" s="15">
        <v>430000</v>
      </c>
      <c r="C43" s="16">
        <v>0.1</v>
      </c>
      <c r="D43" s="15">
        <f t="shared" ref="D43" si="33">B43*C43</f>
        <v>43000</v>
      </c>
      <c r="E43" s="15">
        <f>B43-D43</f>
        <v>387000</v>
      </c>
    </row>
  </sheetData>
  <mergeCells count="10">
    <mergeCell ref="A1:B1"/>
    <mergeCell ref="A7:B7"/>
    <mergeCell ref="A17:B17"/>
    <mergeCell ref="A37:B37"/>
    <mergeCell ref="A41:B41"/>
    <mergeCell ref="G1:H1"/>
    <mergeCell ref="G7:H7"/>
    <mergeCell ref="G21:H21"/>
    <mergeCell ref="G26:H26"/>
    <mergeCell ref="M1:N1"/>
  </mergeCells>
  <phoneticPr fontId="3" type="noConversion"/>
  <pageMargins left="0.25" right="0.25" top="0.75" bottom="0.75" header="0.3" footer="0.3"/>
  <pageSetup paperSize="9" orientation="landscape" horizontalDpi="0" verticalDpi="0" copies="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</vt:lpstr>
      <vt:lpstr>Calculs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Microsoft Office</cp:lastModifiedBy>
  <cp:lastPrinted>2018-03-01T12:23:52Z</cp:lastPrinted>
  <dcterms:created xsi:type="dcterms:W3CDTF">2017-04-03T06:42:43Z</dcterms:created>
  <dcterms:modified xsi:type="dcterms:W3CDTF">2018-03-01T12:24:00Z</dcterms:modified>
</cp:coreProperties>
</file>