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4bbcb3dbf594bfe/_compta/exercices/"/>
    </mc:Choice>
  </mc:AlternateContent>
  <xr:revisionPtr revIDLastSave="56" documentId="11_04AAA72502DCF29B756B7DF6B75C164532B273AE" xr6:coauthVersionLast="46" xr6:coauthVersionMax="46" xr10:uidLastSave="{57A9765A-5F20-457E-9F8B-2D9B10E95E25}"/>
  <bookViews>
    <workbookView xWindow="19860" yWindow="4540" windowWidth="21140" windowHeight="24860" tabRatio="500" xr2:uid="{00000000-000D-0000-FFFF-FFFF00000000}"/>
  </bookViews>
  <sheets>
    <sheet name="Feuil1" sheetId="1" r:id="rId1"/>
  </sheets>
  <calcPr calcId="191028" calcCompleted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7" i="1" l="1"/>
  <c r="B18" i="1"/>
  <c r="A44" i="1" l="1"/>
  <c r="X24" i="1"/>
  <c r="B44" i="1" s="1"/>
  <c r="X25" i="1"/>
  <c r="V25" i="1"/>
  <c r="X12" i="1"/>
  <c r="V12" i="1"/>
  <c r="S10" i="1"/>
  <c r="Q24" i="1" s="1"/>
  <c r="N24" i="1"/>
  <c r="N25" i="1" s="1"/>
  <c r="B45" i="1"/>
  <c r="B30" i="1"/>
  <c r="B31" i="1" s="1"/>
  <c r="Q30" i="1"/>
  <c r="Q31" i="1" s="1"/>
  <c r="D40" i="1"/>
  <c r="L30" i="1"/>
  <c r="L31" i="1" s="1"/>
  <c r="D41" i="1"/>
  <c r="D24" i="1"/>
  <c r="B39" i="1" s="1"/>
  <c r="I24" i="1"/>
  <c r="B40" i="1" s="1"/>
  <c r="G30" i="1"/>
  <c r="D45" i="1" s="1"/>
  <c r="I6" i="1"/>
  <c r="I7" i="1" s="1"/>
  <c r="N6" i="1"/>
  <c r="S6" i="1"/>
  <c r="X4" i="1"/>
  <c r="C45" i="1"/>
  <c r="A46" i="1"/>
  <c r="A45" i="1"/>
  <c r="C41" i="1"/>
  <c r="C40" i="1"/>
  <c r="C39" i="1"/>
  <c r="A40" i="1"/>
  <c r="A39" i="1"/>
  <c r="D19" i="1"/>
  <c r="B19" i="1"/>
  <c r="N19" i="1"/>
  <c r="S19" i="1"/>
  <c r="Q19" i="1"/>
  <c r="S31" i="1"/>
  <c r="N31" i="1"/>
  <c r="I31" i="1"/>
  <c r="G31" i="1"/>
  <c r="D31" i="1"/>
  <c r="L25" i="1"/>
  <c r="G25" i="1"/>
  <c r="B25" i="1"/>
  <c r="X5" i="1"/>
  <c r="V5" i="1"/>
  <c r="D12" i="1"/>
  <c r="B12" i="1"/>
  <c r="I12" i="1"/>
  <c r="G12" i="1"/>
  <c r="L12" i="1"/>
  <c r="N10" i="1" s="1"/>
  <c r="Q12" i="1"/>
  <c r="S7" i="1"/>
  <c r="Q7" i="1"/>
  <c r="N7" i="1"/>
  <c r="L7" i="1"/>
  <c r="G7" i="1"/>
  <c r="D7" i="1"/>
  <c r="B7" i="1"/>
  <c r="V17" i="1" l="1"/>
  <c r="N12" i="1"/>
  <c r="I25" i="1"/>
  <c r="D39" i="1"/>
  <c r="Q25" i="1"/>
  <c r="S24" i="1"/>
  <c r="D52" i="1" s="1"/>
  <c r="D53" i="1"/>
  <c r="D25" i="1"/>
  <c r="S11" i="1"/>
  <c r="D57" i="1" s="1"/>
  <c r="X17" i="1" l="1"/>
  <c r="X18" i="1" s="1"/>
  <c r="V18" i="1"/>
  <c r="D54" i="1"/>
  <c r="B42" i="1"/>
  <c r="D43" i="1"/>
  <c r="S12" i="1"/>
  <c r="B46" i="1"/>
  <c r="S25" i="1"/>
  <c r="D44" i="1" l="1"/>
  <c r="D47" i="1" s="1"/>
  <c r="B43" i="1"/>
  <c r="B48" i="1"/>
  <c r="D48" i="1" l="1"/>
  <c r="L18" i="1" l="1"/>
  <c r="I18" i="1" s="1"/>
  <c r="I19" i="1" s="1"/>
  <c r="G18" i="1" s="1"/>
  <c r="D58" i="1" l="1"/>
  <c r="G19" i="1"/>
  <c r="L19" i="1"/>
</calcChain>
</file>

<file path=xl/sharedStrings.xml><?xml version="1.0" encoding="utf-8"?>
<sst xmlns="http://schemas.openxmlformats.org/spreadsheetml/2006/main" count="73" uniqueCount="42">
  <si>
    <t>Actifs</t>
  </si>
  <si>
    <t>Caisse</t>
  </si>
  <si>
    <t>Banque</t>
  </si>
  <si>
    <t>Créances Clients</t>
  </si>
  <si>
    <t>Stock de Marchandises</t>
  </si>
  <si>
    <t>IA à récupérer</t>
  </si>
  <si>
    <t>San</t>
  </si>
  <si>
    <t>spb</t>
  </si>
  <si>
    <t>Mobilier</t>
  </si>
  <si>
    <t>TVA R. March.</t>
  </si>
  <si>
    <t>TVA R. Inv. Et ACE</t>
  </si>
  <si>
    <t>Véhicules</t>
  </si>
  <si>
    <t>Ducroire (actif négatif)</t>
  </si>
  <si>
    <t>Passifs</t>
  </si>
  <si>
    <t>Dettes fournisseurs</t>
  </si>
  <si>
    <t>Capital</t>
  </si>
  <si>
    <t>Privé</t>
  </si>
  <si>
    <t>TVA due</t>
  </si>
  <si>
    <t>Décompte TVA</t>
  </si>
  <si>
    <t>Res.</t>
  </si>
  <si>
    <t>priv.</t>
  </si>
  <si>
    <t>cap.</t>
  </si>
  <si>
    <t>Charges</t>
  </si>
  <si>
    <t>Achats Marchandises</t>
  </si>
  <si>
    <t>Déductions accordées</t>
  </si>
  <si>
    <t>Téléphone</t>
  </si>
  <si>
    <t>Amortissements</t>
  </si>
  <si>
    <t>Pertes sur clients</t>
  </si>
  <si>
    <t>res</t>
  </si>
  <si>
    <t>Produits</t>
  </si>
  <si>
    <t>Ventes de marchandises</t>
  </si>
  <si>
    <t>Produits des titres</t>
  </si>
  <si>
    <t>Variation de stock</t>
  </si>
  <si>
    <t>Déductions obtenues</t>
  </si>
  <si>
    <t>MB</t>
  </si>
  <si>
    <t>Résultat</t>
  </si>
  <si>
    <t>charges</t>
  </si>
  <si>
    <t>produits</t>
  </si>
  <si>
    <t>résultat</t>
  </si>
  <si>
    <t>actifs</t>
  </si>
  <si>
    <t>passifs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</si>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</sst>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4" fontId="7" fillId="0" borderId="0" xfId="0" applyNumberFormat="1" applyFont="1"/>
    <xf numFmtId="2" fontId="7" fillId="0" borderId="0" xfId="0" applyNumberFormat="1" applyFont="1"/>
    <xf numFmtId="2" fontId="7" fillId="0" borderId="2" xfId="0" applyNumberFormat="1" applyFont="1" applyBorder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4" fontId="7" fillId="2" borderId="0" xfId="0" applyNumberFormat="1" applyFont="1" applyFill="1"/>
    <xf numFmtId="0" fontId="6" fillId="2" borderId="1" xfId="0" applyFont="1" applyFill="1" applyBorder="1" applyAlignment="1">
      <alignment horizontal="left"/>
    </xf>
    <xf numFmtId="4" fontId="7" fillId="2" borderId="0" xfId="0" applyNumberFormat="1" applyFont="1" applyFill="1" applyBorder="1"/>
    <xf numFmtId="0" fontId="4" fillId="2" borderId="1" xfId="0" applyFont="1" applyFill="1" applyBorder="1" applyAlignment="1">
      <alignment horizontal="left"/>
    </xf>
    <xf numFmtId="4" fontId="8" fillId="2" borderId="0" xfId="0" applyNumberFormat="1" applyFont="1" applyFill="1"/>
    <xf numFmtId="0" fontId="6" fillId="2" borderId="3" xfId="0" applyFont="1" applyFill="1" applyBorder="1" applyAlignment="1">
      <alignment horizontal="left"/>
    </xf>
    <xf numFmtId="4" fontId="7" fillId="2" borderId="3" xfId="0" applyNumberFormat="1" applyFont="1" applyFill="1" applyBorder="1"/>
    <xf numFmtId="0" fontId="6" fillId="2" borderId="4" xfId="0" applyFont="1" applyFill="1" applyBorder="1" applyAlignment="1">
      <alignment horizontal="left"/>
    </xf>
    <xf numFmtId="4" fontId="6" fillId="2" borderId="4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4" fontId="7" fillId="2" borderId="2" xfId="0" applyNumberFormat="1" applyFont="1" applyFill="1" applyBorder="1"/>
    <xf numFmtId="0" fontId="4" fillId="2" borderId="2" xfId="0" applyFont="1" applyFill="1" applyBorder="1" applyAlignment="1">
      <alignment horizontal="left"/>
    </xf>
    <xf numFmtId="4" fontId="8" fillId="2" borderId="2" xfId="0" applyNumberFormat="1" applyFont="1" applyFill="1" applyBorder="1"/>
    <xf numFmtId="0" fontId="6" fillId="2" borderId="5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</cellXfs>
  <cellStyles count="129">
    <cellStyle name="Lien hypertexte" xfId="67" builtinId="8" hidden="1"/>
    <cellStyle name="Lien hypertexte" xfId="71" builtinId="8" hidden="1"/>
    <cellStyle name="Lien hypertexte" xfId="75" builtinId="8" hidden="1"/>
    <cellStyle name="Lien hypertexte" xfId="79" builtinId="8" hidden="1"/>
    <cellStyle name="Lien hypertexte" xfId="83" builtinId="8" hidden="1"/>
    <cellStyle name="Lien hypertexte" xfId="87" builtinId="8" hidden="1"/>
    <cellStyle name="Lien hypertexte" xfId="91" builtinId="8" hidden="1"/>
    <cellStyle name="Lien hypertexte" xfId="95" builtinId="8" hidden="1"/>
    <cellStyle name="Lien hypertexte" xfId="99" builtinId="8" hidden="1"/>
    <cellStyle name="Lien hypertexte" xfId="103" builtinId="8" hidden="1"/>
    <cellStyle name="Lien hypertexte" xfId="107" builtinId="8" hidden="1"/>
    <cellStyle name="Lien hypertexte" xfId="111" builtinId="8" hidden="1"/>
    <cellStyle name="Lien hypertexte" xfId="115" builtinId="8" hidden="1"/>
    <cellStyle name="Lien hypertexte" xfId="119" builtinId="8" hidden="1"/>
    <cellStyle name="Lien hypertexte" xfId="123" builtinId="8" hidden="1"/>
    <cellStyle name="Lien hypertexte" xfId="127" builtinId="8" hidden="1"/>
    <cellStyle name="Lien hypertexte" xfId="125" builtinId="8" hidden="1"/>
    <cellStyle name="Lien hypertexte" xfId="121" builtinId="8" hidden="1"/>
    <cellStyle name="Lien hypertexte" xfId="117" builtinId="8" hidden="1"/>
    <cellStyle name="Lien hypertexte" xfId="113" builtinId="8" hidden="1"/>
    <cellStyle name="Lien hypertexte" xfId="109" builtinId="8" hidden="1"/>
    <cellStyle name="Lien hypertexte" xfId="105" builtinId="8" hidden="1"/>
    <cellStyle name="Lien hypertexte" xfId="101" builtinId="8" hidden="1"/>
    <cellStyle name="Lien hypertexte" xfId="97" builtinId="8" hidden="1"/>
    <cellStyle name="Lien hypertexte" xfId="93" builtinId="8" hidden="1"/>
    <cellStyle name="Lien hypertexte" xfId="89" builtinId="8" hidden="1"/>
    <cellStyle name="Lien hypertexte" xfId="85" builtinId="8" hidden="1"/>
    <cellStyle name="Lien hypertexte" xfId="81" builtinId="8" hidden="1"/>
    <cellStyle name="Lien hypertexte" xfId="77" builtinId="8" hidden="1"/>
    <cellStyle name="Lien hypertexte" xfId="73" builtinId="8" hidden="1"/>
    <cellStyle name="Lien hypertexte" xfId="69" builtinId="8" hidden="1"/>
    <cellStyle name="Lien hypertexte" xfId="65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3" builtinId="8" hidden="1"/>
    <cellStyle name="Lien hypertexte" xfId="61" builtinId="8" hidden="1"/>
    <cellStyle name="Lien hypertexte" xfId="53" builtinId="8" hidden="1"/>
    <cellStyle name="Lien hypertexte" xfId="45" builtinId="8" hidden="1"/>
    <cellStyle name="Lien hypertexte" xfId="37" builtinId="8" hidden="1"/>
    <cellStyle name="Lien hypertexte" xfId="29" builtinId="8" hidden="1"/>
    <cellStyle name="Lien hypertexte" xfId="21" builtinId="8" hidden="1"/>
    <cellStyle name="Lien hypertexte" xfId="9" builtinId="8" hidden="1"/>
    <cellStyle name="Lien hypertexte" xfId="11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13" builtinId="8" hidden="1"/>
    <cellStyle name="Lien hypertexte" xfId="5" builtinId="8" hidden="1"/>
    <cellStyle name="Lien hypertexte" xfId="7" builtinId="8" hidden="1"/>
    <cellStyle name="Lien hypertexte" xfId="3" builtinId="8" hidden="1"/>
    <cellStyle name="Lien hypertexte" xfId="1" builtinId="8" hidden="1"/>
    <cellStyle name="Lien hypertexte visité" xfId="66" builtinId="9" hidden="1"/>
    <cellStyle name="Lien hypertexte visité" xfId="68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8" builtinId="9" hidden="1"/>
    <cellStyle name="Lien hypertexte visité" xfId="126" builtinId="9" hidden="1"/>
    <cellStyle name="Lien hypertexte visité" xfId="118" builtinId="9" hidden="1"/>
    <cellStyle name="Lien hypertexte visité" xfId="110" builtinId="9" hidden="1"/>
    <cellStyle name="Lien hypertexte visité" xfId="102" builtinId="9" hidden="1"/>
    <cellStyle name="Lien hypertexte visité" xfId="94" builtinId="9" hidden="1"/>
    <cellStyle name="Lien hypertexte visité" xfId="86" builtinId="9" hidden="1"/>
    <cellStyle name="Lien hypertexte visité" xfId="78" builtinId="9" hidden="1"/>
    <cellStyle name="Lien hypertexte visité" xfId="70" builtinId="9" hidden="1"/>
    <cellStyle name="Lien hypertexte visité" xfId="28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4" builtinId="9" hidden="1"/>
    <cellStyle name="Lien hypertexte visité" xfId="62" builtinId="9" hidden="1"/>
    <cellStyle name="Lien hypertexte visité" xfId="46" builtinId="9" hidden="1"/>
    <cellStyle name="Lien hypertexte visité" xfId="30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4" builtinId="9" hidden="1"/>
    <cellStyle name="Lien hypertexte visité" xfId="6" builtinId="9" hidden="1"/>
    <cellStyle name="Lien hypertexte visité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zoomScale="150" zoomScaleNormal="150" zoomScalePageLayoutView="150" workbookViewId="0">
      <selection activeCell="X31" sqref="A1:X31"/>
    </sheetView>
  </sheetViews>
  <sheetFormatPr defaultColWidth="10.875" defaultRowHeight="12"/>
  <cols>
    <col min="1" max="1" width="3" style="2" customWidth="1"/>
    <col min="2" max="2" width="6.625" style="1" customWidth="1"/>
    <col min="3" max="3" width="3" style="2" customWidth="1"/>
    <col min="4" max="4" width="6.625" style="1" customWidth="1"/>
    <col min="5" max="5" width="2.125" style="1" customWidth="1"/>
    <col min="6" max="6" width="3" style="2" customWidth="1"/>
    <col min="7" max="7" width="6.625" style="1" customWidth="1"/>
    <col min="8" max="8" width="3" style="2" customWidth="1"/>
    <col min="9" max="9" width="6.625" style="1" customWidth="1"/>
    <col min="10" max="10" width="2.125" style="1" customWidth="1"/>
    <col min="11" max="11" width="3" style="2" customWidth="1"/>
    <col min="12" max="12" width="6.625" style="1" customWidth="1"/>
    <col min="13" max="13" width="3" style="2" customWidth="1"/>
    <col min="14" max="14" width="6.625" style="1" customWidth="1"/>
    <col min="15" max="15" width="2.125" style="1" customWidth="1"/>
    <col min="16" max="16" width="3" style="2" customWidth="1"/>
    <col min="17" max="17" width="6.625" style="1" customWidth="1"/>
    <col min="18" max="18" width="3" style="2" customWidth="1"/>
    <col min="19" max="19" width="6.625" style="1" customWidth="1"/>
    <col min="20" max="20" width="2.125" style="1" customWidth="1"/>
    <col min="21" max="21" width="3" style="1" customWidth="1"/>
    <col min="22" max="22" width="6.625" style="1" customWidth="1"/>
    <col min="23" max="23" width="3" style="1" customWidth="1"/>
    <col min="24" max="24" width="6.625" style="1" customWidth="1"/>
    <col min="25" max="16384" width="10.875" style="1"/>
  </cols>
  <sheetData>
    <row r="1" spans="1:24">
      <c r="A1" s="7" t="s">
        <v>0</v>
      </c>
      <c r="B1" s="8"/>
      <c r="C1" s="9"/>
      <c r="D1" s="8"/>
      <c r="E1" s="8"/>
      <c r="F1" s="9"/>
      <c r="G1" s="8"/>
      <c r="H1" s="9"/>
      <c r="I1" s="8"/>
      <c r="J1" s="8"/>
      <c r="K1" s="9"/>
      <c r="L1" s="8"/>
      <c r="M1" s="9"/>
      <c r="N1" s="8"/>
      <c r="O1" s="8"/>
      <c r="P1" s="9"/>
      <c r="Q1" s="8"/>
      <c r="R1" s="9"/>
      <c r="S1" s="8"/>
      <c r="T1" s="8"/>
      <c r="U1" s="8"/>
      <c r="V1" s="8"/>
      <c r="W1" s="8"/>
      <c r="X1" s="8"/>
    </row>
    <row r="2" spans="1:24">
      <c r="A2" s="25" t="s">
        <v>1</v>
      </c>
      <c r="B2" s="25"/>
      <c r="C2" s="25"/>
      <c r="D2" s="25"/>
      <c r="E2" s="8"/>
      <c r="F2" s="25" t="s">
        <v>2</v>
      </c>
      <c r="G2" s="25"/>
      <c r="H2" s="25"/>
      <c r="I2" s="25"/>
      <c r="J2" s="8"/>
      <c r="K2" s="25" t="s">
        <v>3</v>
      </c>
      <c r="L2" s="25"/>
      <c r="M2" s="25"/>
      <c r="N2" s="25"/>
      <c r="O2" s="8"/>
      <c r="P2" s="25" t="s">
        <v>4</v>
      </c>
      <c r="Q2" s="25"/>
      <c r="R2" s="25"/>
      <c r="S2" s="25"/>
      <c r="T2" s="8"/>
      <c r="U2" s="25" t="s">
        <v>5</v>
      </c>
      <c r="V2" s="25"/>
      <c r="W2" s="25"/>
      <c r="X2" s="25"/>
    </row>
    <row r="3" spans="1:24">
      <c r="A3" s="9" t="s">
        <v>6</v>
      </c>
      <c r="B3" s="10">
        <v>5200</v>
      </c>
      <c r="C3" s="11">
        <v>7</v>
      </c>
      <c r="D3" s="10">
        <v>7000</v>
      </c>
      <c r="E3" s="8"/>
      <c r="F3" s="9" t="s">
        <v>6</v>
      </c>
      <c r="G3" s="10">
        <v>12000</v>
      </c>
      <c r="H3" s="11">
        <v>4</v>
      </c>
      <c r="I3" s="12">
        <v>107.7</v>
      </c>
      <c r="J3" s="8"/>
      <c r="K3" s="9" t="s">
        <v>6</v>
      </c>
      <c r="L3" s="10">
        <v>5000</v>
      </c>
      <c r="M3" s="11">
        <v>3</v>
      </c>
      <c r="N3" s="10">
        <v>2700</v>
      </c>
      <c r="O3" s="8"/>
      <c r="P3" s="9" t="s">
        <v>6</v>
      </c>
      <c r="Q3" s="10">
        <v>3500</v>
      </c>
      <c r="R3" s="11"/>
      <c r="S3" s="10"/>
      <c r="T3" s="8"/>
      <c r="U3" s="9">
        <v>5</v>
      </c>
      <c r="V3" s="10">
        <v>609</v>
      </c>
      <c r="W3" s="11"/>
      <c r="X3" s="10"/>
    </row>
    <row r="4" spans="1:24">
      <c r="A4" s="9">
        <v>2</v>
      </c>
      <c r="B4" s="10">
        <v>6000</v>
      </c>
      <c r="C4" s="11"/>
      <c r="D4" s="10"/>
      <c r="E4" s="8"/>
      <c r="F4" s="9">
        <v>3</v>
      </c>
      <c r="G4" s="10">
        <v>2646</v>
      </c>
      <c r="H4" s="11">
        <v>6</v>
      </c>
      <c r="I4" s="12">
        <v>1000</v>
      </c>
      <c r="J4" s="8"/>
      <c r="K4" s="9"/>
      <c r="L4" s="10"/>
      <c r="M4" s="11"/>
      <c r="N4" s="10"/>
      <c r="O4" s="8"/>
      <c r="P4" s="9">
        <v>9</v>
      </c>
      <c r="Q4" s="10">
        <v>1000</v>
      </c>
      <c r="R4" s="11"/>
      <c r="S4" s="10"/>
      <c r="T4" s="8"/>
      <c r="U4" s="9"/>
      <c r="V4" s="10"/>
      <c r="W4" s="13" t="s">
        <v>7</v>
      </c>
      <c r="X4" s="14">
        <f>V3-X3</f>
        <v>609</v>
      </c>
    </row>
    <row r="5" spans="1:24">
      <c r="A5" s="9"/>
      <c r="B5" s="10"/>
      <c r="C5" s="11"/>
      <c r="D5" s="10"/>
      <c r="E5" s="8"/>
      <c r="F5" s="9">
        <v>5</v>
      </c>
      <c r="G5" s="10">
        <v>1131</v>
      </c>
      <c r="H5" s="11"/>
      <c r="I5" s="10"/>
      <c r="J5" s="8"/>
      <c r="K5" s="9"/>
      <c r="L5" s="10"/>
      <c r="M5" s="11"/>
      <c r="N5" s="10"/>
      <c r="O5" s="8"/>
      <c r="P5" s="9"/>
      <c r="Q5" s="10"/>
      <c r="R5" s="11"/>
      <c r="S5" s="10"/>
      <c r="T5" s="8"/>
      <c r="U5" s="15"/>
      <c r="V5" s="16">
        <f>SUM(V3:V4)</f>
        <v>609</v>
      </c>
      <c r="W5" s="17"/>
      <c r="X5" s="16">
        <f>SUM(X3:X4)</f>
        <v>609</v>
      </c>
    </row>
    <row r="6" spans="1:24">
      <c r="A6" s="9"/>
      <c r="B6" s="10"/>
      <c r="C6" s="13" t="s">
        <v>7</v>
      </c>
      <c r="D6" s="14">
        <v>4200</v>
      </c>
      <c r="E6" s="8"/>
      <c r="F6" s="9">
        <v>7</v>
      </c>
      <c r="G6" s="10">
        <v>7000</v>
      </c>
      <c r="H6" s="13" t="s">
        <v>7</v>
      </c>
      <c r="I6" s="14">
        <f>SUM(G3:G6)-I3-I4</f>
        <v>21669.3</v>
      </c>
      <c r="J6" s="8"/>
      <c r="K6" s="9"/>
      <c r="L6" s="10"/>
      <c r="M6" s="13" t="s">
        <v>7</v>
      </c>
      <c r="N6" s="14">
        <f>SUM(L3:L6)-N3-N4</f>
        <v>2300</v>
      </c>
      <c r="O6" s="8"/>
      <c r="P6" s="9"/>
      <c r="Q6" s="10"/>
      <c r="R6" s="13" t="s">
        <v>7</v>
      </c>
      <c r="S6" s="14">
        <f>SUM(Q3:Q6)-S3-S4</f>
        <v>4500</v>
      </c>
      <c r="T6" s="8"/>
      <c r="U6" s="8"/>
      <c r="V6" s="10"/>
      <c r="W6" s="8"/>
      <c r="X6" s="10"/>
    </row>
    <row r="7" spans="1:24">
      <c r="A7" s="15"/>
      <c r="B7" s="16">
        <f>SUM(B3:B6)</f>
        <v>11200</v>
      </c>
      <c r="C7" s="18"/>
      <c r="D7" s="16">
        <f>SUM(D3:D6)</f>
        <v>11200</v>
      </c>
      <c r="E7" s="8"/>
      <c r="F7" s="15"/>
      <c r="G7" s="16">
        <f>SUM(G3:G6)</f>
        <v>22777</v>
      </c>
      <c r="H7" s="17"/>
      <c r="I7" s="16">
        <f>SUM(I3:I6)</f>
        <v>22777</v>
      </c>
      <c r="J7" s="8"/>
      <c r="K7" s="15"/>
      <c r="L7" s="16">
        <f>SUM(L3:L6)</f>
        <v>5000</v>
      </c>
      <c r="M7" s="17"/>
      <c r="N7" s="16">
        <f>SUM(N3:N6)</f>
        <v>5000</v>
      </c>
      <c r="O7" s="8"/>
      <c r="P7" s="15"/>
      <c r="Q7" s="16">
        <f>SUM(Q3:Q6)</f>
        <v>4500</v>
      </c>
      <c r="R7" s="17"/>
      <c r="S7" s="16">
        <f>SUM(S3:S6)</f>
        <v>4500</v>
      </c>
      <c r="T7" s="8"/>
      <c r="U7" s="8"/>
      <c r="V7" s="10"/>
      <c r="W7" s="8"/>
      <c r="X7" s="10"/>
    </row>
    <row r="8" spans="1:24">
      <c r="A8" s="9"/>
      <c r="B8" s="8"/>
      <c r="C8" s="9"/>
      <c r="D8" s="8"/>
      <c r="E8" s="8"/>
      <c r="F8" s="9"/>
      <c r="G8" s="8"/>
      <c r="H8" s="9"/>
      <c r="I8" s="8"/>
      <c r="J8" s="8"/>
      <c r="K8" s="9"/>
      <c r="L8" s="8"/>
      <c r="M8" s="9"/>
      <c r="N8" s="8"/>
      <c r="O8" s="8"/>
      <c r="P8" s="9"/>
      <c r="Q8" s="8"/>
      <c r="R8" s="9"/>
      <c r="S8" s="8"/>
      <c r="T8" s="8"/>
      <c r="U8" s="8"/>
      <c r="V8" s="8"/>
      <c r="W8" s="8"/>
      <c r="X8" s="8"/>
    </row>
    <row r="9" spans="1:24">
      <c r="A9" s="25" t="s">
        <v>8</v>
      </c>
      <c r="B9" s="25"/>
      <c r="C9" s="25"/>
      <c r="D9" s="25"/>
      <c r="E9" s="8"/>
      <c r="F9" s="25" t="s">
        <v>9</v>
      </c>
      <c r="G9" s="25"/>
      <c r="H9" s="25"/>
      <c r="I9" s="25"/>
      <c r="J9" s="8"/>
      <c r="K9" s="25" t="s">
        <v>10</v>
      </c>
      <c r="L9" s="25"/>
      <c r="M9" s="25"/>
      <c r="N9" s="25"/>
      <c r="O9" s="8"/>
      <c r="P9" s="25" t="s">
        <v>11</v>
      </c>
      <c r="Q9" s="25"/>
      <c r="R9" s="25"/>
      <c r="S9" s="25"/>
      <c r="T9" s="8"/>
      <c r="U9" s="25" t="s">
        <v>12</v>
      </c>
      <c r="V9" s="25"/>
      <c r="W9" s="25"/>
      <c r="X9" s="25"/>
    </row>
    <row r="10" spans="1:24">
      <c r="A10" s="9" t="s">
        <v>6</v>
      </c>
      <c r="B10" s="10">
        <v>16000</v>
      </c>
      <c r="C10" s="11">
        <v>10</v>
      </c>
      <c r="D10" s="10">
        <v>4000</v>
      </c>
      <c r="E10" s="8"/>
      <c r="F10" s="9">
        <v>1</v>
      </c>
      <c r="G10" s="10">
        <v>277.2</v>
      </c>
      <c r="H10" s="11">
        <v>11</v>
      </c>
      <c r="I10" s="12">
        <v>277.2</v>
      </c>
      <c r="J10" s="8"/>
      <c r="K10" s="9">
        <v>4</v>
      </c>
      <c r="L10" s="10">
        <v>7.7</v>
      </c>
      <c r="M10" s="11">
        <v>11</v>
      </c>
      <c r="N10" s="12">
        <f>L12</f>
        <v>365.2</v>
      </c>
      <c r="O10" s="8"/>
      <c r="P10" s="9">
        <v>8</v>
      </c>
      <c r="Q10" s="10">
        <v>4642.5</v>
      </c>
      <c r="R10" s="11">
        <v>10</v>
      </c>
      <c r="S10" s="12">
        <f>MROUND(Q10/4,0.05)</f>
        <v>1160.6500000000001</v>
      </c>
      <c r="T10" s="8"/>
      <c r="U10" s="9"/>
      <c r="V10" s="10"/>
      <c r="W10" s="11">
        <v>12</v>
      </c>
      <c r="X10" s="12">
        <v>230</v>
      </c>
    </row>
    <row r="11" spans="1:24">
      <c r="A11" s="9"/>
      <c r="B11" s="10"/>
      <c r="C11" s="13" t="s">
        <v>7</v>
      </c>
      <c r="D11" s="14">
        <v>12000</v>
      </c>
      <c r="E11" s="8"/>
      <c r="F11" s="9"/>
      <c r="G11" s="10"/>
      <c r="H11" s="13" t="s">
        <v>7</v>
      </c>
      <c r="I11" s="14">
        <v>0</v>
      </c>
      <c r="J11" s="8"/>
      <c r="K11" s="9">
        <v>8</v>
      </c>
      <c r="L11" s="10">
        <v>357.5</v>
      </c>
      <c r="M11" s="13" t="s">
        <v>7</v>
      </c>
      <c r="N11" s="14">
        <v>0</v>
      </c>
      <c r="O11" s="8"/>
      <c r="P11" s="9"/>
      <c r="Q11" s="10"/>
      <c r="R11" s="13" t="s">
        <v>7</v>
      </c>
      <c r="S11" s="14">
        <f>Q10-S10</f>
        <v>3481.85</v>
      </c>
      <c r="T11" s="8"/>
      <c r="U11" s="7" t="s">
        <v>7</v>
      </c>
      <c r="V11" s="14">
        <v>230</v>
      </c>
      <c r="W11" s="13"/>
      <c r="X11" s="14"/>
    </row>
    <row r="12" spans="1:24">
      <c r="A12" s="15"/>
      <c r="B12" s="16">
        <f>SUM(B10:B11)</f>
        <v>16000</v>
      </c>
      <c r="C12" s="17"/>
      <c r="D12" s="16">
        <f>SUM(D10:D11)</f>
        <v>16000</v>
      </c>
      <c r="E12" s="8"/>
      <c r="F12" s="15"/>
      <c r="G12" s="16">
        <f>SUM(G10:G11)</f>
        <v>277.2</v>
      </c>
      <c r="H12" s="17"/>
      <c r="I12" s="16">
        <f>SUM(I10:I11)</f>
        <v>277.2</v>
      </c>
      <c r="J12" s="8"/>
      <c r="K12" s="15"/>
      <c r="L12" s="16">
        <f>SUM(L10:L11)</f>
        <v>365.2</v>
      </c>
      <c r="M12" s="17"/>
      <c r="N12" s="16">
        <f>SUM(N10:N11)</f>
        <v>365.2</v>
      </c>
      <c r="O12" s="8"/>
      <c r="P12" s="15"/>
      <c r="Q12" s="16">
        <f>SUM(Q10:Q11)</f>
        <v>4642.5</v>
      </c>
      <c r="R12" s="17"/>
      <c r="S12" s="16">
        <f>SUM(S10:S11)</f>
        <v>4642.5</v>
      </c>
      <c r="T12" s="8"/>
      <c r="U12" s="15"/>
      <c r="V12" s="16">
        <f>SUM(V10:V11)</f>
        <v>230</v>
      </c>
      <c r="W12" s="17"/>
      <c r="X12" s="16">
        <f>SUM(X10:X11)</f>
        <v>230</v>
      </c>
    </row>
    <row r="13" spans="1:24">
      <c r="A13" s="9"/>
      <c r="B13" s="8"/>
      <c r="C13" s="19"/>
      <c r="D13" s="8"/>
      <c r="E13" s="8"/>
      <c r="F13" s="9"/>
      <c r="G13" s="8"/>
      <c r="H13" s="19"/>
      <c r="I13" s="8"/>
      <c r="J13" s="8"/>
      <c r="K13" s="9"/>
      <c r="L13" s="8"/>
      <c r="M13" s="19"/>
      <c r="N13" s="8"/>
      <c r="O13" s="8"/>
      <c r="P13" s="9"/>
      <c r="Q13" s="8"/>
      <c r="R13" s="19"/>
      <c r="S13" s="8"/>
      <c r="T13" s="8"/>
      <c r="U13" s="8"/>
      <c r="V13" s="8"/>
      <c r="W13" s="8"/>
      <c r="X13" s="8"/>
    </row>
    <row r="14" spans="1:24">
      <c r="A14" s="7" t="s">
        <v>13</v>
      </c>
      <c r="B14" s="8"/>
      <c r="C14" s="19"/>
      <c r="D14" s="8"/>
      <c r="E14" s="8"/>
      <c r="F14" s="9"/>
      <c r="G14" s="8"/>
      <c r="H14" s="19"/>
      <c r="I14" s="8"/>
      <c r="J14" s="8"/>
      <c r="K14" s="9"/>
      <c r="L14" s="8"/>
      <c r="M14" s="19"/>
      <c r="N14" s="8"/>
      <c r="O14" s="8"/>
      <c r="P14" s="9"/>
      <c r="Q14" s="8"/>
      <c r="R14" s="19"/>
      <c r="S14" s="8"/>
      <c r="T14" s="8"/>
      <c r="U14" s="8"/>
      <c r="V14" s="8"/>
      <c r="W14" s="8"/>
      <c r="X14" s="8"/>
    </row>
    <row r="15" spans="1:24">
      <c r="A15" s="25" t="s">
        <v>14</v>
      </c>
      <c r="B15" s="25"/>
      <c r="C15" s="25"/>
      <c r="D15" s="25"/>
      <c r="E15" s="8"/>
      <c r="F15" s="25" t="s">
        <v>15</v>
      </c>
      <c r="G15" s="25"/>
      <c r="H15" s="25"/>
      <c r="I15" s="25"/>
      <c r="J15" s="8"/>
      <c r="K15" s="25" t="s">
        <v>16</v>
      </c>
      <c r="L15" s="25"/>
      <c r="M15" s="25"/>
      <c r="N15" s="25"/>
      <c r="O15" s="8"/>
      <c r="P15" s="25" t="s">
        <v>17</v>
      </c>
      <c r="Q15" s="25"/>
      <c r="R15" s="25"/>
      <c r="S15" s="25"/>
      <c r="T15" s="8"/>
      <c r="U15" s="25" t="s">
        <v>18</v>
      </c>
      <c r="V15" s="25"/>
      <c r="W15" s="25"/>
      <c r="X15" s="25"/>
    </row>
    <row r="16" spans="1:24">
      <c r="A16" s="9"/>
      <c r="B16" s="10"/>
      <c r="C16" s="11" t="s">
        <v>6</v>
      </c>
      <c r="D16" s="10">
        <v>9000</v>
      </c>
      <c r="E16" s="8"/>
      <c r="F16" s="9"/>
      <c r="G16" s="10"/>
      <c r="H16" s="11" t="s">
        <v>6</v>
      </c>
      <c r="I16" s="10">
        <v>28500</v>
      </c>
      <c r="J16" s="8"/>
      <c r="K16" s="9">
        <v>6</v>
      </c>
      <c r="L16" s="10">
        <v>1000</v>
      </c>
      <c r="M16" s="11" t="s">
        <v>6</v>
      </c>
      <c r="N16" s="10">
        <v>4200</v>
      </c>
      <c r="O16" s="8"/>
      <c r="P16" s="9">
        <v>3</v>
      </c>
      <c r="Q16" s="10">
        <v>3.85</v>
      </c>
      <c r="R16" s="11">
        <v>2</v>
      </c>
      <c r="S16" s="10">
        <v>428.95</v>
      </c>
      <c r="T16" s="8"/>
      <c r="U16" s="9">
        <v>11</v>
      </c>
      <c r="V16" s="10">
        <v>277.2</v>
      </c>
      <c r="W16" s="11">
        <v>11</v>
      </c>
      <c r="X16" s="10">
        <v>425.1</v>
      </c>
    </row>
    <row r="17" spans="1:24">
      <c r="A17" s="9"/>
      <c r="B17" s="10"/>
      <c r="C17" s="11">
        <v>1</v>
      </c>
      <c r="D17" s="10">
        <v>3877.2</v>
      </c>
      <c r="E17" s="8"/>
      <c r="F17" s="9"/>
      <c r="G17" s="10"/>
      <c r="H17" s="11">
        <v>8</v>
      </c>
      <c r="I17" s="10">
        <v>5000</v>
      </c>
      <c r="J17" s="8"/>
      <c r="K17" s="9" t="s">
        <v>19</v>
      </c>
      <c r="L17" s="10">
        <v>829.75</v>
      </c>
      <c r="M17" s="11"/>
      <c r="N17" s="10"/>
      <c r="O17" s="8"/>
      <c r="P17" s="9">
        <v>11</v>
      </c>
      <c r="Q17" s="10">
        <f>S16-Q16</f>
        <v>425.09999999999997</v>
      </c>
      <c r="R17" s="11"/>
      <c r="S17" s="10"/>
      <c r="T17" s="8"/>
      <c r="U17" s="9">
        <v>11</v>
      </c>
      <c r="V17" s="10">
        <f>N10</f>
        <v>365.2</v>
      </c>
      <c r="W17" s="13" t="s">
        <v>7</v>
      </c>
      <c r="X17" s="14">
        <f>V16+V17-X16</f>
        <v>217.29999999999995</v>
      </c>
    </row>
    <row r="18" spans="1:24">
      <c r="A18" s="7" t="s">
        <v>7</v>
      </c>
      <c r="B18" s="14">
        <f>D16+D17</f>
        <v>12877.2</v>
      </c>
      <c r="C18" s="11"/>
      <c r="D18" s="10"/>
      <c r="E18" s="8"/>
      <c r="F18" s="7" t="s">
        <v>7</v>
      </c>
      <c r="G18" s="14">
        <f>I19</f>
        <v>35870.25</v>
      </c>
      <c r="H18" s="11" t="s">
        <v>20</v>
      </c>
      <c r="I18" s="10">
        <f>L18</f>
        <v>2370.25</v>
      </c>
      <c r="J18" s="8"/>
      <c r="K18" s="20" t="s">
        <v>21</v>
      </c>
      <c r="L18" s="21">
        <f>N16-L16-L17</f>
        <v>2370.25</v>
      </c>
      <c r="M18" s="11"/>
      <c r="N18" s="10"/>
      <c r="O18" s="8"/>
      <c r="P18" s="22" t="s">
        <v>7</v>
      </c>
      <c r="Q18" s="23">
        <v>0</v>
      </c>
      <c r="R18" s="24"/>
      <c r="S18" s="21"/>
      <c r="T18" s="8"/>
      <c r="U18" s="15"/>
      <c r="V18" s="16">
        <f>SUM(V15:V17)</f>
        <v>642.4</v>
      </c>
      <c r="W18" s="17"/>
      <c r="X18" s="16">
        <f>SUM(X15:X17)</f>
        <v>642.4</v>
      </c>
    </row>
    <row r="19" spans="1:24">
      <c r="A19" s="15"/>
      <c r="B19" s="16">
        <f>SUM(B16:B18)</f>
        <v>12877.2</v>
      </c>
      <c r="C19" s="17"/>
      <c r="D19" s="16">
        <f>SUM(D16:D18)</f>
        <v>12877.2</v>
      </c>
      <c r="E19" s="8"/>
      <c r="F19" s="15"/>
      <c r="G19" s="16">
        <f>SUM(G16:G18)</f>
        <v>35870.25</v>
      </c>
      <c r="H19" s="17"/>
      <c r="I19" s="16">
        <f>SUM(I16:I18)</f>
        <v>35870.25</v>
      </c>
      <c r="J19" s="8"/>
      <c r="K19" s="15"/>
      <c r="L19" s="16">
        <f>SUM(L16:L18)</f>
        <v>4200</v>
      </c>
      <c r="M19" s="17"/>
      <c r="N19" s="16">
        <f>SUM(N16:N18)</f>
        <v>4200</v>
      </c>
      <c r="O19" s="8"/>
      <c r="P19" s="15"/>
      <c r="Q19" s="16">
        <f>SUM(Q16:Q18)</f>
        <v>428.95</v>
      </c>
      <c r="R19" s="17"/>
      <c r="S19" s="16">
        <f>SUM(S16:S18)</f>
        <v>428.95</v>
      </c>
      <c r="T19" s="8"/>
      <c r="U19" s="8"/>
      <c r="V19" s="8"/>
      <c r="W19" s="8"/>
      <c r="X19" s="8"/>
    </row>
    <row r="20" spans="1:24">
      <c r="A20" s="9"/>
      <c r="B20" s="8"/>
      <c r="C20" s="19"/>
      <c r="D20" s="8"/>
      <c r="E20" s="8"/>
      <c r="F20" s="9"/>
      <c r="G20" s="8"/>
      <c r="H20" s="19"/>
      <c r="I20" s="8"/>
      <c r="J20" s="8"/>
      <c r="K20" s="9"/>
      <c r="L20" s="8"/>
      <c r="M20" s="19"/>
      <c r="N20" s="8"/>
      <c r="O20" s="8"/>
      <c r="P20" s="9"/>
      <c r="Q20" s="8"/>
      <c r="R20" s="19"/>
      <c r="S20" s="8"/>
      <c r="T20" s="8"/>
      <c r="U20" s="8"/>
      <c r="V20" s="8"/>
      <c r="W20" s="8"/>
      <c r="X20" s="8"/>
    </row>
    <row r="21" spans="1:24">
      <c r="A21" s="7" t="s">
        <v>22</v>
      </c>
      <c r="B21" s="8"/>
      <c r="C21" s="19"/>
      <c r="D21" s="8"/>
      <c r="E21" s="8"/>
      <c r="F21" s="9"/>
      <c r="G21" s="8"/>
      <c r="H21" s="19"/>
      <c r="I21" s="8"/>
      <c r="J21" s="8"/>
      <c r="K21" s="9"/>
      <c r="L21" s="8"/>
      <c r="M21" s="19"/>
      <c r="N21" s="8"/>
      <c r="O21" s="8"/>
      <c r="P21" s="9"/>
      <c r="Q21" s="8"/>
      <c r="R21" s="19"/>
      <c r="S21" s="8"/>
      <c r="T21" s="8"/>
      <c r="U21" s="8"/>
      <c r="V21" s="8"/>
      <c r="W21" s="8"/>
      <c r="X21" s="8"/>
    </row>
    <row r="22" spans="1:24">
      <c r="A22" s="25" t="s">
        <v>23</v>
      </c>
      <c r="B22" s="25"/>
      <c r="C22" s="25"/>
      <c r="D22" s="25"/>
      <c r="E22" s="8"/>
      <c r="F22" s="25" t="s">
        <v>24</v>
      </c>
      <c r="G22" s="25"/>
      <c r="H22" s="25"/>
      <c r="I22" s="25"/>
      <c r="J22" s="8"/>
      <c r="K22" s="25" t="s">
        <v>25</v>
      </c>
      <c r="L22" s="25"/>
      <c r="M22" s="25"/>
      <c r="N22" s="25"/>
      <c r="O22" s="8"/>
      <c r="P22" s="25" t="s">
        <v>26</v>
      </c>
      <c r="Q22" s="25"/>
      <c r="R22" s="25"/>
      <c r="S22" s="25"/>
      <c r="T22" s="8"/>
      <c r="U22" s="25" t="s">
        <v>27</v>
      </c>
      <c r="V22" s="25"/>
      <c r="W22" s="25"/>
      <c r="X22" s="25"/>
    </row>
    <row r="23" spans="1:24">
      <c r="A23" s="9">
        <v>1</v>
      </c>
      <c r="B23" s="10">
        <v>4000</v>
      </c>
      <c r="C23" s="11"/>
      <c r="D23" s="10"/>
      <c r="E23" s="8"/>
      <c r="F23" s="9">
        <v>3</v>
      </c>
      <c r="G23" s="10">
        <v>50.15</v>
      </c>
      <c r="H23" s="11"/>
      <c r="I23" s="10"/>
      <c r="J23" s="8"/>
      <c r="K23" s="9">
        <v>4</v>
      </c>
      <c r="L23" s="10">
        <v>100</v>
      </c>
      <c r="M23" s="11"/>
      <c r="N23" s="10"/>
      <c r="O23" s="8"/>
      <c r="P23" s="9">
        <v>10</v>
      </c>
      <c r="Q23" s="10">
        <v>4000</v>
      </c>
      <c r="R23" s="11"/>
      <c r="S23" s="10"/>
      <c r="T23" s="8"/>
      <c r="U23" s="9">
        <v>12</v>
      </c>
      <c r="V23" s="10">
        <v>230</v>
      </c>
      <c r="W23" s="11"/>
      <c r="X23" s="10"/>
    </row>
    <row r="24" spans="1:24">
      <c r="A24" s="9"/>
      <c r="B24" s="10"/>
      <c r="C24" s="13" t="s">
        <v>28</v>
      </c>
      <c r="D24" s="14">
        <f>B23+B24-D23</f>
        <v>4000</v>
      </c>
      <c r="E24" s="8"/>
      <c r="F24" s="9"/>
      <c r="G24" s="10"/>
      <c r="H24" s="13" t="s">
        <v>28</v>
      </c>
      <c r="I24" s="14">
        <f>G23+G24-I23</f>
        <v>50.15</v>
      </c>
      <c r="J24" s="8"/>
      <c r="K24" s="9"/>
      <c r="L24" s="10"/>
      <c r="M24" s="13" t="s">
        <v>28</v>
      </c>
      <c r="N24" s="14">
        <f>L23+L24-N23</f>
        <v>100</v>
      </c>
      <c r="O24" s="8"/>
      <c r="P24" s="9">
        <v>10</v>
      </c>
      <c r="Q24" s="10">
        <f>S10</f>
        <v>1160.6500000000001</v>
      </c>
      <c r="R24" s="13" t="s">
        <v>28</v>
      </c>
      <c r="S24" s="14">
        <f>Q23+Q24-S23</f>
        <v>5160.6499999999996</v>
      </c>
      <c r="T24" s="8"/>
      <c r="U24" s="9"/>
      <c r="V24" s="10"/>
      <c r="W24" s="13" t="s">
        <v>28</v>
      </c>
      <c r="X24" s="14">
        <f>V23+V24-X23</f>
        <v>230</v>
      </c>
    </row>
    <row r="25" spans="1:24">
      <c r="A25" s="15"/>
      <c r="B25" s="16">
        <f>SUM(B22:B24)</f>
        <v>4000</v>
      </c>
      <c r="C25" s="17"/>
      <c r="D25" s="16">
        <f>SUM(D22:D24)</f>
        <v>4000</v>
      </c>
      <c r="E25" s="8"/>
      <c r="F25" s="15"/>
      <c r="G25" s="16">
        <f>SUM(G22:G24)</f>
        <v>50.15</v>
      </c>
      <c r="H25" s="17"/>
      <c r="I25" s="16">
        <f>SUM(I22:I24)</f>
        <v>50.15</v>
      </c>
      <c r="J25" s="8"/>
      <c r="K25" s="15"/>
      <c r="L25" s="16">
        <f>SUM(L22:L24)</f>
        <v>100</v>
      </c>
      <c r="M25" s="17"/>
      <c r="N25" s="16">
        <f>SUM(N22:N24)</f>
        <v>100</v>
      </c>
      <c r="O25" s="8"/>
      <c r="P25" s="15"/>
      <c r="Q25" s="16">
        <f>SUM(Q22:Q24)</f>
        <v>5160.6499999999996</v>
      </c>
      <c r="R25" s="17"/>
      <c r="S25" s="16">
        <f>SUM(S22:S24)</f>
        <v>5160.6499999999996</v>
      </c>
      <c r="T25" s="8"/>
      <c r="U25" s="15"/>
      <c r="V25" s="16">
        <f>SUM(V22:V24)</f>
        <v>230</v>
      </c>
      <c r="W25" s="17"/>
      <c r="X25" s="16">
        <f>SUM(X22:X24)</f>
        <v>230</v>
      </c>
    </row>
    <row r="26" spans="1:24">
      <c r="A26" s="9"/>
      <c r="B26" s="8"/>
      <c r="C26" s="19"/>
      <c r="D26" s="8"/>
      <c r="E26" s="8"/>
      <c r="F26" s="9"/>
      <c r="G26" s="8"/>
      <c r="H26" s="19"/>
      <c r="I26" s="8"/>
      <c r="J26" s="8"/>
      <c r="K26" s="9"/>
      <c r="L26" s="8"/>
      <c r="M26" s="19"/>
      <c r="N26" s="8"/>
      <c r="O26" s="8"/>
      <c r="P26" s="9"/>
      <c r="Q26" s="8"/>
      <c r="R26" s="19"/>
      <c r="S26" s="8"/>
      <c r="T26" s="8"/>
      <c r="U26" s="8"/>
      <c r="V26" s="8"/>
      <c r="W26" s="8"/>
      <c r="X26" s="8"/>
    </row>
    <row r="27" spans="1:24">
      <c r="A27" s="7" t="s">
        <v>29</v>
      </c>
      <c r="B27" s="8"/>
      <c r="C27" s="9"/>
      <c r="D27" s="8"/>
      <c r="E27" s="8"/>
      <c r="F27" s="9"/>
      <c r="G27" s="8"/>
      <c r="H27" s="9"/>
      <c r="I27" s="8"/>
      <c r="J27" s="8"/>
      <c r="K27" s="9"/>
      <c r="L27" s="8"/>
      <c r="M27" s="9"/>
      <c r="N27" s="8"/>
      <c r="O27" s="8"/>
      <c r="P27" s="9"/>
      <c r="Q27" s="8"/>
      <c r="R27" s="9"/>
      <c r="S27" s="8"/>
      <c r="T27" s="8"/>
      <c r="U27" s="8"/>
      <c r="V27" s="8"/>
      <c r="W27" s="8"/>
      <c r="X27" s="8"/>
    </row>
    <row r="28" spans="1:24">
      <c r="A28" s="25" t="s">
        <v>30</v>
      </c>
      <c r="B28" s="25"/>
      <c r="C28" s="25"/>
      <c r="D28" s="25"/>
      <c r="E28" s="8"/>
      <c r="F28" s="25" t="s">
        <v>31</v>
      </c>
      <c r="G28" s="25"/>
      <c r="H28" s="25"/>
      <c r="I28" s="25"/>
      <c r="J28" s="8"/>
      <c r="K28" s="25" t="s">
        <v>32</v>
      </c>
      <c r="L28" s="25"/>
      <c r="M28" s="25"/>
      <c r="N28" s="25"/>
      <c r="O28" s="8"/>
      <c r="P28" s="25" t="s">
        <v>33</v>
      </c>
      <c r="Q28" s="25"/>
      <c r="R28" s="25"/>
      <c r="S28" s="25"/>
      <c r="T28" s="8"/>
      <c r="U28" s="8"/>
      <c r="V28" s="8"/>
      <c r="W28" s="8"/>
      <c r="X28" s="8"/>
    </row>
    <row r="29" spans="1:24">
      <c r="A29" s="9"/>
      <c r="B29" s="10"/>
      <c r="C29" s="11">
        <v>2</v>
      </c>
      <c r="D29" s="10">
        <v>5571.05</v>
      </c>
      <c r="E29" s="8"/>
      <c r="F29" s="9"/>
      <c r="G29" s="10"/>
      <c r="H29" s="11">
        <v>5</v>
      </c>
      <c r="I29" s="10">
        <v>1740</v>
      </c>
      <c r="J29" s="8"/>
      <c r="K29" s="9"/>
      <c r="L29" s="10"/>
      <c r="M29" s="11">
        <v>9</v>
      </c>
      <c r="N29" s="10">
        <v>1000</v>
      </c>
      <c r="O29" s="8"/>
      <c r="P29" s="9"/>
      <c r="Q29" s="10"/>
      <c r="R29" s="11">
        <v>1</v>
      </c>
      <c r="S29" s="10">
        <v>400</v>
      </c>
      <c r="T29" s="8"/>
      <c r="U29" s="8"/>
      <c r="V29" s="8"/>
      <c r="W29" s="8"/>
      <c r="X29" s="8"/>
    </row>
    <row r="30" spans="1:24">
      <c r="A30" s="7" t="s">
        <v>28</v>
      </c>
      <c r="B30" s="14">
        <f>D29+D30-B29</f>
        <v>5571.05</v>
      </c>
      <c r="C30" s="11"/>
      <c r="D30" s="10"/>
      <c r="E30" s="8"/>
      <c r="F30" s="7" t="s">
        <v>28</v>
      </c>
      <c r="G30" s="14">
        <f>I29+I30-G29</f>
        <v>1740</v>
      </c>
      <c r="H30" s="11"/>
      <c r="I30" s="10"/>
      <c r="J30" s="8"/>
      <c r="K30" s="7" t="s">
        <v>28</v>
      </c>
      <c r="L30" s="14">
        <f>N29+N30-L29</f>
        <v>1000</v>
      </c>
      <c r="M30" s="11"/>
      <c r="N30" s="10"/>
      <c r="O30" s="8"/>
      <c r="P30" s="7" t="s">
        <v>28</v>
      </c>
      <c r="Q30" s="14">
        <f>S29+S30-Q29</f>
        <v>400</v>
      </c>
      <c r="R30" s="11"/>
      <c r="S30" s="10"/>
      <c r="T30" s="8"/>
      <c r="U30" s="8"/>
      <c r="V30" s="8"/>
      <c r="W30" s="8"/>
      <c r="X30" s="8"/>
    </row>
    <row r="31" spans="1:24">
      <c r="A31" s="15"/>
      <c r="B31" s="16">
        <f>SUM(B28:B30)</f>
        <v>5571.05</v>
      </c>
      <c r="C31" s="17"/>
      <c r="D31" s="16">
        <f>SUM(D28:D30)</f>
        <v>5571.05</v>
      </c>
      <c r="E31" s="8"/>
      <c r="F31" s="15"/>
      <c r="G31" s="16">
        <f>SUM(G28:G30)</f>
        <v>1740</v>
      </c>
      <c r="H31" s="17"/>
      <c r="I31" s="16">
        <f>SUM(I28:I30)</f>
        <v>1740</v>
      </c>
      <c r="J31" s="8"/>
      <c r="K31" s="15"/>
      <c r="L31" s="16">
        <f>SUM(L28:L30)</f>
        <v>1000</v>
      </c>
      <c r="M31" s="17"/>
      <c r="N31" s="16">
        <f>SUM(N28:N30)</f>
        <v>1000</v>
      </c>
      <c r="O31" s="8"/>
      <c r="P31" s="15"/>
      <c r="Q31" s="16">
        <f>SUM(Q28:Q30)</f>
        <v>400</v>
      </c>
      <c r="R31" s="17"/>
      <c r="S31" s="16">
        <f>SUM(S28:S30)</f>
        <v>400</v>
      </c>
      <c r="T31" s="8"/>
      <c r="U31" s="8"/>
      <c r="V31" s="8"/>
      <c r="W31" s="8"/>
      <c r="X31" s="8"/>
    </row>
    <row r="38" spans="1:4">
      <c r="A38" s="2" t="s">
        <v>22</v>
      </c>
      <c r="C38" s="2" t="s">
        <v>29</v>
      </c>
    </row>
    <row r="39" spans="1:4">
      <c r="A39" s="2" t="str">
        <f>A22</f>
        <v>Achats Marchandises</v>
      </c>
      <c r="B39" s="5">
        <f>D24</f>
        <v>4000</v>
      </c>
      <c r="C39" s="2" t="str">
        <f>A28</f>
        <v>Ventes de marchandises</v>
      </c>
      <c r="D39" s="5">
        <f>B30</f>
        <v>5571.05</v>
      </c>
    </row>
    <row r="40" spans="1:4">
      <c r="A40" s="2" t="str">
        <f>F22</f>
        <v>Déductions accordées</v>
      </c>
      <c r="B40" s="5">
        <f>I24</f>
        <v>50.15</v>
      </c>
      <c r="C40" s="2" t="str">
        <f>P28</f>
        <v>Déductions obtenues</v>
      </c>
      <c r="D40" s="5">
        <f>Q30</f>
        <v>400</v>
      </c>
    </row>
    <row r="41" spans="1:4">
      <c r="B41" s="5"/>
      <c r="C41" s="2" t="str">
        <f>K28</f>
        <v>Variation de stock</v>
      </c>
      <c r="D41" s="5">
        <f>L30</f>
        <v>1000</v>
      </c>
    </row>
    <row r="42" spans="1:4">
      <c r="A42" s="3" t="s">
        <v>34</v>
      </c>
      <c r="B42" s="6">
        <f>SUM(D39:D41)-SUM(B39:B40)</f>
        <v>2920.9</v>
      </c>
      <c r="C42" s="3"/>
      <c r="D42" s="6"/>
    </row>
    <row r="43" spans="1:4">
      <c r="B43" s="5">
        <f>SUM(B39:B42)</f>
        <v>6971.05</v>
      </c>
      <c r="D43" s="5">
        <f>SUM(D39:D42)</f>
        <v>6971.05</v>
      </c>
    </row>
    <row r="44" spans="1:4">
      <c r="A44" s="2" t="str">
        <f>U22</f>
        <v>Pertes sur clients</v>
      </c>
      <c r="B44" s="5">
        <f>X24</f>
        <v>230</v>
      </c>
      <c r="C44" s="2" t="s">
        <v>34</v>
      </c>
      <c r="D44" s="5">
        <f>B42</f>
        <v>2920.9</v>
      </c>
    </row>
    <row r="45" spans="1:4">
      <c r="A45" s="2" t="str">
        <f>K22</f>
        <v>Téléphone</v>
      </c>
      <c r="B45" s="5">
        <f>N24</f>
        <v>100</v>
      </c>
      <c r="C45" s="2" t="str">
        <f>F28</f>
        <v>Produits des titres</v>
      </c>
      <c r="D45" s="5">
        <f>G30</f>
        <v>1740</v>
      </c>
    </row>
    <row r="46" spans="1:4">
      <c r="A46" s="2" t="str">
        <f>P22</f>
        <v>Amortissements</v>
      </c>
      <c r="B46" s="5">
        <f>S24</f>
        <v>5160.6499999999996</v>
      </c>
    </row>
    <row r="47" spans="1:4">
      <c r="A47" s="3"/>
      <c r="B47" s="6"/>
      <c r="C47" s="3" t="s">
        <v>35</v>
      </c>
      <c r="D47" s="6">
        <f>(B45+B46+B44)-(D44+D45)</f>
        <v>829.75</v>
      </c>
    </row>
    <row r="48" spans="1:4">
      <c r="B48" s="5">
        <f>SUM(B44:B47)</f>
        <v>5490.65</v>
      </c>
      <c r="D48" s="5">
        <f>SUM(D44:D47)</f>
        <v>5490.65</v>
      </c>
    </row>
    <row r="49" spans="2:4">
      <c r="B49" s="5"/>
    </row>
    <row r="52" spans="2:4">
      <c r="B52" s="1" t="s">
        <v>36</v>
      </c>
      <c r="D52" s="1">
        <f>D24+I24+N24+S24</f>
        <v>9310.7999999999993</v>
      </c>
    </row>
    <row r="53" spans="2:4">
      <c r="B53" s="1" t="s">
        <v>37</v>
      </c>
      <c r="D53" s="1">
        <f>B30+G30+L30+Q30</f>
        <v>8711.0499999999993</v>
      </c>
    </row>
    <row r="54" spans="2:4">
      <c r="B54" s="1" t="s">
        <v>38</v>
      </c>
      <c r="D54" s="1">
        <f>D53-D52</f>
        <v>-599.75</v>
      </c>
    </row>
    <row r="57" spans="2:4">
      <c r="B57" s="1" t="s">
        <v>39</v>
      </c>
      <c r="D57" s="4">
        <f>D6+I6+N6+S6+X4+S11+N11+I11+D11</f>
        <v>48760.15</v>
      </c>
    </row>
    <row r="58" spans="2:4">
      <c r="B58" s="1" t="s">
        <v>40</v>
      </c>
      <c r="D58" s="4">
        <f>B18+G18+Q18-X17</f>
        <v>48530.149999999994</v>
      </c>
    </row>
    <row r="59" spans="2:4">
      <c r="B59" s="1" t="s">
        <v>41</v>
      </c>
    </row>
  </sheetData>
  <phoneticPr fontId="3" type="noConversion"/>
  <pageMargins left="0.75" right="0.75" top="1" bottom="1" header="0.5" footer="0.5"/>
  <pageSetup paperSize="9" scale="63" orientation="portrait" horizontalDpi="4294967292" verticalDpi="4294967292"/>
  <rowBreaks count="1" manualBreakCount="1">
    <brk id="31" max="16383" man="1"/>
  </rowBreaks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Yannick Bravo</dc:creator>
  <cp:keywords/>
  <dc:description/>
  <cp:lastModifiedBy>Charlotte Fougeront</cp:lastModifiedBy>
  <cp:revision/>
  <dcterms:created xsi:type="dcterms:W3CDTF">2015-04-21T13:08:44Z</dcterms:created>
  <dcterms:modified xsi:type="dcterms:W3CDTF">2021-03-07T22:39:30Z</dcterms:modified>
  <cp:category/>
  <cp:contentStatus/>
</cp:coreProperties>
</file>