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bookViews>
    <workbookView xWindow="0" yWindow="460" windowWidth="28800" windowHeight="17540"/>
  </bookViews>
  <sheets>
    <sheet name="Feuil1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6" i="1" l="1"/>
  <c r="E81" i="1"/>
  <c r="E89" i="1"/>
  <c r="E118" i="1"/>
  <c r="F115" i="1"/>
  <c r="F105" i="1"/>
  <c r="F100" i="1"/>
  <c r="F93" i="1"/>
  <c r="E93" i="1"/>
  <c r="F79" i="1"/>
  <c r="F69" i="1"/>
  <c r="E67" i="1"/>
  <c r="F71" i="1"/>
  <c r="E72" i="1"/>
  <c r="E73" i="1"/>
  <c r="E75" i="1"/>
  <c r="E60" i="1"/>
  <c r="F59" i="1"/>
  <c r="E55" i="1"/>
  <c r="E62" i="1"/>
  <c r="F51" i="1"/>
  <c r="E49" i="1"/>
  <c r="F48" i="1"/>
  <c r="F39" i="1"/>
  <c r="E33" i="1"/>
  <c r="E31" i="1"/>
  <c r="E30" i="1"/>
  <c r="F29" i="1"/>
  <c r="E17" i="1"/>
  <c r="F19" i="1"/>
  <c r="F16" i="1"/>
  <c r="E42" i="1"/>
  <c r="F12" i="1"/>
  <c r="F8" i="1"/>
  <c r="F32" i="1"/>
</calcChain>
</file>

<file path=xl/sharedStrings.xml><?xml version="1.0" encoding="utf-8"?>
<sst xmlns="http://schemas.openxmlformats.org/spreadsheetml/2006/main" count="387" uniqueCount="110">
  <si>
    <t>n°</t>
  </si>
  <si>
    <t>débit</t>
  </si>
  <si>
    <t>crédit</t>
  </si>
  <si>
    <t>libellé</t>
  </si>
  <si>
    <t>banque</t>
  </si>
  <si>
    <t>capital</t>
  </si>
  <si>
    <t>points</t>
  </si>
  <si>
    <t>véhicule</t>
  </si>
  <si>
    <t>-</t>
  </si>
  <si>
    <t>25'000 =107.7%</t>
  </si>
  <si>
    <t>version longue</t>
  </si>
  <si>
    <t>version courte</t>
  </si>
  <si>
    <t>IP s/invest. Et ace</t>
  </si>
  <si>
    <t>23212.65 x 15% (rabais)</t>
  </si>
  <si>
    <t>créanciers</t>
  </si>
  <si>
    <t>25000 x 85%</t>
  </si>
  <si>
    <t>achats march.</t>
  </si>
  <si>
    <t>9000 x 1.22</t>
  </si>
  <si>
    <t>frais d'achat</t>
  </si>
  <si>
    <t>ip s/march.</t>
  </si>
  <si>
    <t>800 x 7.7%</t>
  </si>
  <si>
    <t>9000 x 1.25 x 7.7%</t>
  </si>
  <si>
    <t>caisse</t>
  </si>
  <si>
    <t>Ventes marchandises</t>
  </si>
  <si>
    <t>tva due</t>
  </si>
  <si>
    <t>RR accordés</t>
  </si>
  <si>
    <t>Escomptes acc.</t>
  </si>
  <si>
    <t>8000 x 5%</t>
  </si>
  <si>
    <t>400 x 7.7%</t>
  </si>
  <si>
    <t>(8000-400) x 2%</t>
  </si>
  <si>
    <t>152 x 7.7%</t>
  </si>
  <si>
    <t>montant de départ - rabais - escompte x 7.7%</t>
  </si>
  <si>
    <t>(80% du prix de départ, ttc)</t>
  </si>
  <si>
    <t>34000 = 107.7%, x = 7.7%</t>
  </si>
  <si>
    <t>Rabais accordés</t>
  </si>
  <si>
    <t>20 % du montant h.t</t>
  </si>
  <si>
    <t>100 % du montant h.t.</t>
  </si>
  <si>
    <t>21250 x 97%</t>
  </si>
  <si>
    <t>21250 - 20612.5 = ttc</t>
  </si>
  <si>
    <t>escompte obt.</t>
  </si>
  <si>
    <t>pas de différence de taux</t>
  </si>
  <si>
    <t>produits financiers</t>
  </si>
  <si>
    <t xml:space="preserve">100'000 x 2.25 x 32 / 36000 </t>
  </si>
  <si>
    <t>ia à récupérer</t>
  </si>
  <si>
    <t>200 x 65%</t>
  </si>
  <si>
    <t>Autres dettes</t>
  </si>
  <si>
    <t>40000 / 4</t>
  </si>
  <si>
    <t>charges fin.</t>
  </si>
  <si>
    <t>40000 x 3 x 125 / 36000</t>
  </si>
  <si>
    <t>Liquidités</t>
  </si>
  <si>
    <t>Débiteurs</t>
  </si>
  <si>
    <t>10000 = 75%, x = 100%</t>
  </si>
  <si>
    <t>13333.35 x 7.7%</t>
  </si>
  <si>
    <t>ventes marchandise</t>
  </si>
  <si>
    <t>200 = tvacomprise, on cherche ht</t>
  </si>
  <si>
    <t>5400 = tva comprise, ht.</t>
  </si>
  <si>
    <t>rabais accordé</t>
  </si>
  <si>
    <t>tva de 5200 (107.7%)</t>
  </si>
  <si>
    <t>45000 x 1.24</t>
  </si>
  <si>
    <t>ip s/ march</t>
  </si>
  <si>
    <t>frais de transports</t>
  </si>
  <si>
    <t>900 x7.7%</t>
  </si>
  <si>
    <t>84000 - tva</t>
  </si>
  <si>
    <t>IP s/ inv. Et ace</t>
  </si>
  <si>
    <t>4000 x 7.7%</t>
  </si>
  <si>
    <t>débiteurs</t>
  </si>
  <si>
    <t>112000 x 7.7%</t>
  </si>
  <si>
    <t>Frais d'achats</t>
  </si>
  <si>
    <t>IP s/ march</t>
  </si>
  <si>
    <t>45000 x 1.122 x 7.7%</t>
  </si>
  <si>
    <t>escomptes acc.</t>
  </si>
  <si>
    <t>Créanciers</t>
  </si>
  <si>
    <t>Escompte obtenus</t>
  </si>
  <si>
    <t>55800 x 4%. La TVA n'est pas corrigée (facturée par la douane)</t>
  </si>
  <si>
    <t>Poste</t>
  </si>
  <si>
    <t>Ventes de marchandise</t>
  </si>
  <si>
    <t>ce n'est pas la nationalité qui compte, mais le pays de résidence</t>
  </si>
  <si>
    <t>TVA due</t>
  </si>
  <si>
    <t>téléphone</t>
  </si>
  <si>
    <t>Machines</t>
  </si>
  <si>
    <t>4500 + 800</t>
  </si>
  <si>
    <t>5300 x 7.7%</t>
  </si>
  <si>
    <t>6000 = 107.7, x = 100</t>
  </si>
  <si>
    <t>rabais obtenus</t>
  </si>
  <si>
    <t>5571.05 x 5%</t>
  </si>
  <si>
    <t>"version courte", tva sur 5571.05-278.55</t>
  </si>
  <si>
    <t>solde, correspondant au 95% de 6000</t>
  </si>
  <si>
    <t>tva sur 5900 - 708</t>
  </si>
  <si>
    <t>5900 - 708 + tva</t>
  </si>
  <si>
    <t>aller on est sympa on lui fait l'escompte</t>
  </si>
  <si>
    <t>2% de (5900-708)4</t>
  </si>
  <si>
    <t>la tva sur l'escompte</t>
  </si>
  <si>
    <t>1397.95 x 98%</t>
  </si>
  <si>
    <t>ip s/ march.</t>
  </si>
  <si>
    <t>570 / 1.077</t>
  </si>
  <si>
    <t>570 / 1.077 x 0.077</t>
  </si>
  <si>
    <t>Achats de Marchandises</t>
  </si>
  <si>
    <t>30000 x 1.24</t>
  </si>
  <si>
    <t>30'000 x 1.23 x 7.7%</t>
  </si>
  <si>
    <t>Caisse</t>
  </si>
  <si>
    <t>si la facture était en francs suisses, pas de différence de change</t>
  </si>
  <si>
    <t>Stock de march.</t>
  </si>
  <si>
    <t>Variation de stock</t>
  </si>
  <si>
    <t>Augmentation de stock (sauf si j'ai merdé dans le calcul une fois de plus…)</t>
  </si>
  <si>
    <t>TVA r/ inv. Et ACE</t>
  </si>
  <si>
    <t>Banque</t>
  </si>
  <si>
    <t>paiement de 97% du montant de départ</t>
  </si>
  <si>
    <t>le 3% du montant de départ, hors taxes</t>
  </si>
  <si>
    <t>le 3% de la tva du montant de départ</t>
  </si>
  <si>
    <t>75600 x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</si>
</sst>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Helvetica"/>
      <family val="2"/>
    </font>
    <font>
      <b/>
      <u/>
      <sz val="10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view="pageLayout" topLeftCell="A91" zoomScaleNormal="145" workbookViewId="0">
      <selection activeCell="E116" sqref="E116"/>
    </sheetView>
  </sheetViews>
  <sheetFormatPr baseColWidth="10" defaultRowHeight="13" x14ac:dyDescent="0.2"/>
  <cols>
    <col min="1" max="1" width="3.1640625" style="1" bestFit="1" customWidth="1"/>
    <col min="2" max="2" width="13.33203125" style="1" customWidth="1"/>
    <col min="3" max="3" width="13.33203125" style="5" customWidth="1"/>
    <col min="4" max="4" width="26" style="1" bestFit="1" customWidth="1"/>
    <col min="5" max="6" width="10.83203125" style="6"/>
    <col min="7" max="7" width="5.6640625" style="2" bestFit="1" customWidth="1"/>
    <col min="8" max="16384" width="10.83203125" style="2"/>
  </cols>
  <sheetData>
    <row r="1" spans="1:7" x14ac:dyDescent="0.2">
      <c r="A1" s="1" t="s">
        <v>0</v>
      </c>
      <c r="B1" s="1" t="s">
        <v>1</v>
      </c>
      <c r="C1" s="5" t="s">
        <v>2</v>
      </c>
      <c r="D1" s="1" t="s">
        <v>3</v>
      </c>
      <c r="E1" s="6" t="s">
        <v>1</v>
      </c>
      <c r="F1" s="6" t="s">
        <v>2</v>
      </c>
      <c r="G1" s="2" t="s">
        <v>6</v>
      </c>
    </row>
    <row r="2" spans="1:7" x14ac:dyDescent="0.2">
      <c r="A2" s="1">
        <v>1</v>
      </c>
      <c r="B2" s="1" t="s">
        <v>4</v>
      </c>
      <c r="C2" s="5" t="s">
        <v>5</v>
      </c>
      <c r="E2" s="6">
        <v>45000</v>
      </c>
      <c r="F2" s="6">
        <v>45000</v>
      </c>
      <c r="G2" s="2">
        <v>1</v>
      </c>
    </row>
    <row r="3" spans="1:7" x14ac:dyDescent="0.2">
      <c r="B3" s="3" t="s">
        <v>10</v>
      </c>
    </row>
    <row r="4" spans="1:7" x14ac:dyDescent="0.2">
      <c r="A4" s="1">
        <v>2</v>
      </c>
      <c r="B4" s="1" t="s">
        <v>7</v>
      </c>
      <c r="C4" s="5" t="s">
        <v>8</v>
      </c>
      <c r="D4" s="1" t="s">
        <v>9</v>
      </c>
      <c r="E4" s="6">
        <v>23212.65</v>
      </c>
      <c r="G4" s="2">
        <v>4</v>
      </c>
    </row>
    <row r="5" spans="1:7" x14ac:dyDescent="0.2">
      <c r="B5" s="1" t="s">
        <v>12</v>
      </c>
      <c r="C5" s="5" t="s">
        <v>8</v>
      </c>
      <c r="E5" s="6">
        <v>1787.35</v>
      </c>
    </row>
    <row r="6" spans="1:7" x14ac:dyDescent="0.2">
      <c r="B6" s="1" t="s">
        <v>8</v>
      </c>
      <c r="C6" s="5" t="s">
        <v>7</v>
      </c>
      <c r="D6" s="1" t="s">
        <v>13</v>
      </c>
      <c r="F6" s="6">
        <v>3481.9</v>
      </c>
    </row>
    <row r="7" spans="1:7" ht="26" x14ac:dyDescent="0.2">
      <c r="B7" s="1" t="s">
        <v>8</v>
      </c>
      <c r="C7" s="5" t="s">
        <v>12</v>
      </c>
      <c r="F7" s="6">
        <v>268.10000000000002</v>
      </c>
    </row>
    <row r="8" spans="1:7" x14ac:dyDescent="0.2">
      <c r="B8" s="1" t="s">
        <v>8</v>
      </c>
      <c r="C8" s="5" t="s">
        <v>14</v>
      </c>
      <c r="D8" s="1" t="s">
        <v>15</v>
      </c>
      <c r="E8" s="6" t="s">
        <v>8</v>
      </c>
      <c r="F8" s="6">
        <f>25000*0.85</f>
        <v>21250</v>
      </c>
    </row>
    <row r="9" spans="1:7" x14ac:dyDescent="0.2">
      <c r="B9" s="3" t="s">
        <v>11</v>
      </c>
    </row>
    <row r="10" spans="1:7" x14ac:dyDescent="0.2">
      <c r="A10" s="1">
        <v>2</v>
      </c>
      <c r="B10" s="1" t="s">
        <v>7</v>
      </c>
      <c r="C10" s="5" t="s">
        <v>8</v>
      </c>
      <c r="D10" s="4">
        <v>1</v>
      </c>
      <c r="E10" s="6">
        <v>19730.75</v>
      </c>
    </row>
    <row r="11" spans="1:7" x14ac:dyDescent="0.2">
      <c r="B11" s="1" t="s">
        <v>12</v>
      </c>
      <c r="C11" s="5" t="s">
        <v>8</v>
      </c>
      <c r="D11" s="4">
        <v>7.6999999999999999E-2</v>
      </c>
      <c r="E11" s="6">
        <v>1519.25</v>
      </c>
    </row>
    <row r="12" spans="1:7" x14ac:dyDescent="0.2">
      <c r="B12" s="1" t="s">
        <v>8</v>
      </c>
      <c r="C12" s="5" t="s">
        <v>14</v>
      </c>
      <c r="D12" s="1" t="s">
        <v>15</v>
      </c>
      <c r="E12" s="6" t="s">
        <v>8</v>
      </c>
      <c r="F12" s="6">
        <f>25000*0.85</f>
        <v>21250</v>
      </c>
    </row>
    <row r="13" spans="1:7" x14ac:dyDescent="0.2">
      <c r="A13" s="1">
        <v>3</v>
      </c>
      <c r="B13" s="1" t="s">
        <v>16</v>
      </c>
      <c r="C13" s="5" t="s">
        <v>8</v>
      </c>
      <c r="D13" s="1" t="s">
        <v>17</v>
      </c>
      <c r="E13" s="6">
        <v>10980</v>
      </c>
      <c r="F13" s="6" t="s">
        <v>8</v>
      </c>
      <c r="G13" s="2">
        <v>4</v>
      </c>
    </row>
    <row r="14" spans="1:7" x14ac:dyDescent="0.2">
      <c r="B14" s="1" t="s">
        <v>18</v>
      </c>
      <c r="C14" s="5" t="s">
        <v>8</v>
      </c>
      <c r="E14" s="6">
        <v>800</v>
      </c>
      <c r="F14" s="6" t="s">
        <v>8</v>
      </c>
    </row>
    <row r="15" spans="1:7" x14ac:dyDescent="0.2">
      <c r="B15" s="1" t="s">
        <v>19</v>
      </c>
      <c r="C15" s="5" t="s">
        <v>8</v>
      </c>
      <c r="D15" s="1" t="s">
        <v>20</v>
      </c>
      <c r="E15" s="6">
        <v>61.6</v>
      </c>
      <c r="F15" s="6" t="s">
        <v>8</v>
      </c>
    </row>
    <row r="16" spans="1:7" x14ac:dyDescent="0.2">
      <c r="B16" s="1" t="s">
        <v>8</v>
      </c>
      <c r="C16" s="5" t="s">
        <v>14</v>
      </c>
      <c r="E16" s="6" t="s">
        <v>8</v>
      </c>
      <c r="F16" s="6">
        <f>E13+861.6</f>
        <v>11841.6</v>
      </c>
    </row>
    <row r="17" spans="1:7" x14ac:dyDescent="0.2">
      <c r="A17" s="1">
        <v>4</v>
      </c>
      <c r="B17" s="1" t="s">
        <v>19</v>
      </c>
      <c r="C17" s="5" t="s">
        <v>8</v>
      </c>
      <c r="D17" s="1" t="s">
        <v>21</v>
      </c>
      <c r="E17" s="6">
        <f>866.25</f>
        <v>866.25</v>
      </c>
      <c r="F17" s="6" t="s">
        <v>8</v>
      </c>
      <c r="G17" s="2">
        <v>3</v>
      </c>
    </row>
    <row r="18" spans="1:7" x14ac:dyDescent="0.2">
      <c r="B18" s="1" t="s">
        <v>18</v>
      </c>
      <c r="C18" s="5" t="s">
        <v>8</v>
      </c>
      <c r="E18" s="6">
        <v>90</v>
      </c>
      <c r="F18" s="6" t="s">
        <v>8</v>
      </c>
    </row>
    <row r="19" spans="1:7" x14ac:dyDescent="0.2">
      <c r="B19" s="1" t="s">
        <v>8</v>
      </c>
      <c r="C19" s="5" t="s">
        <v>22</v>
      </c>
      <c r="E19" s="6" t="s">
        <v>8</v>
      </c>
      <c r="F19" s="6">
        <f>E17+E18</f>
        <v>956.25</v>
      </c>
    </row>
    <row r="20" spans="1:7" x14ac:dyDescent="0.2">
      <c r="A20" s="1">
        <v>5</v>
      </c>
      <c r="B20" s="3" t="s">
        <v>10</v>
      </c>
    </row>
    <row r="21" spans="1:7" ht="26" x14ac:dyDescent="0.2">
      <c r="C21" s="5" t="s">
        <v>23</v>
      </c>
      <c r="F21" s="6">
        <v>8000</v>
      </c>
      <c r="G21" s="2">
        <v>5</v>
      </c>
    </row>
    <row r="22" spans="1:7" x14ac:dyDescent="0.2">
      <c r="C22" s="5" t="s">
        <v>24</v>
      </c>
      <c r="F22" s="6">
        <v>616</v>
      </c>
    </row>
    <row r="23" spans="1:7" x14ac:dyDescent="0.2">
      <c r="B23" s="1" t="s">
        <v>25</v>
      </c>
      <c r="D23" s="1" t="s">
        <v>27</v>
      </c>
      <c r="E23" s="6">
        <v>400</v>
      </c>
    </row>
    <row r="24" spans="1:7" x14ac:dyDescent="0.2">
      <c r="B24" s="1" t="s">
        <v>24</v>
      </c>
      <c r="D24" s="1" t="s">
        <v>28</v>
      </c>
      <c r="E24" s="6">
        <v>30.8</v>
      </c>
    </row>
    <row r="25" spans="1:7" x14ac:dyDescent="0.2">
      <c r="B25" s="1" t="s">
        <v>26</v>
      </c>
      <c r="D25" s="1" t="s">
        <v>29</v>
      </c>
      <c r="E25" s="6">
        <v>152</v>
      </c>
    </row>
    <row r="26" spans="1:7" x14ac:dyDescent="0.2">
      <c r="B26" s="1" t="s">
        <v>24</v>
      </c>
      <c r="D26" s="1" t="s">
        <v>30</v>
      </c>
      <c r="E26" s="6">
        <v>11.7</v>
      </c>
    </row>
    <row r="27" spans="1:7" x14ac:dyDescent="0.2">
      <c r="B27" s="1" t="s">
        <v>22</v>
      </c>
      <c r="E27" s="6">
        <v>8021.5</v>
      </c>
    </row>
    <row r="28" spans="1:7" x14ac:dyDescent="0.2">
      <c r="B28" s="3" t="s">
        <v>11</v>
      </c>
    </row>
    <row r="29" spans="1:7" ht="26" x14ac:dyDescent="0.2">
      <c r="B29" s="1" t="s">
        <v>8</v>
      </c>
      <c r="C29" s="5" t="s">
        <v>23</v>
      </c>
      <c r="E29" s="6" t="s">
        <v>8</v>
      </c>
      <c r="F29" s="6">
        <f>F21</f>
        <v>8000</v>
      </c>
    </row>
    <row r="30" spans="1:7" x14ac:dyDescent="0.2">
      <c r="B30" s="1" t="s">
        <v>25</v>
      </c>
      <c r="C30" s="5" t="s">
        <v>8</v>
      </c>
      <c r="E30" s="6">
        <f>E23</f>
        <v>400</v>
      </c>
      <c r="F30" s="6" t="s">
        <v>8</v>
      </c>
    </row>
    <row r="31" spans="1:7" x14ac:dyDescent="0.2">
      <c r="B31" s="1" t="s">
        <v>26</v>
      </c>
      <c r="C31" s="5" t="s">
        <v>8</v>
      </c>
      <c r="E31" s="6">
        <f>E25</f>
        <v>152</v>
      </c>
      <c r="F31" s="6" t="s">
        <v>8</v>
      </c>
    </row>
    <row r="32" spans="1:7" ht="26" x14ac:dyDescent="0.2">
      <c r="B32" s="1" t="s">
        <v>8</v>
      </c>
      <c r="C32" s="5" t="s">
        <v>24</v>
      </c>
      <c r="D32" s="5" t="s">
        <v>31</v>
      </c>
      <c r="E32" s="6" t="s">
        <v>8</v>
      </c>
      <c r="F32" s="6">
        <f>SUM(E30:E33)-F29</f>
        <v>573.5</v>
      </c>
    </row>
    <row r="33" spans="1:7" x14ac:dyDescent="0.2">
      <c r="B33" s="1" t="s">
        <v>22</v>
      </c>
      <c r="C33" s="5" t="s">
        <v>8</v>
      </c>
      <c r="E33" s="6">
        <f>E27</f>
        <v>8021.5</v>
      </c>
      <c r="F33" s="6" t="s">
        <v>8</v>
      </c>
    </row>
    <row r="34" spans="1:7" x14ac:dyDescent="0.2">
      <c r="A34" s="1">
        <v>6</v>
      </c>
      <c r="B34" s="1" t="s">
        <v>4</v>
      </c>
      <c r="C34" s="5" t="s">
        <v>8</v>
      </c>
      <c r="D34" s="1" t="s">
        <v>32</v>
      </c>
      <c r="E34" s="6">
        <v>34000</v>
      </c>
      <c r="F34" s="6" t="s">
        <v>8</v>
      </c>
      <c r="G34" s="2">
        <v>4</v>
      </c>
    </row>
    <row r="35" spans="1:7" x14ac:dyDescent="0.2">
      <c r="B35" s="1" t="s">
        <v>8</v>
      </c>
      <c r="C35" s="5" t="s">
        <v>24</v>
      </c>
      <c r="D35" s="1" t="s">
        <v>33</v>
      </c>
      <c r="E35" s="6" t="s">
        <v>8</v>
      </c>
      <c r="F35" s="6">
        <v>2430.85</v>
      </c>
    </row>
    <row r="36" spans="1:7" ht="26" x14ac:dyDescent="0.2">
      <c r="B36" s="1" t="s">
        <v>8</v>
      </c>
      <c r="C36" s="5" t="s">
        <v>23</v>
      </c>
      <c r="D36" s="1" t="s">
        <v>36</v>
      </c>
      <c r="E36" s="6" t="s">
        <v>8</v>
      </c>
      <c r="F36" s="6">
        <v>39461.449999999997</v>
      </c>
    </row>
    <row r="37" spans="1:7" x14ac:dyDescent="0.2">
      <c r="B37" s="1" t="s">
        <v>34</v>
      </c>
      <c r="C37" s="5" t="s">
        <v>8</v>
      </c>
      <c r="D37" s="1" t="s">
        <v>35</v>
      </c>
      <c r="E37" s="6">
        <v>7892.3</v>
      </c>
      <c r="F37" s="6" t="s">
        <v>8</v>
      </c>
    </row>
    <row r="38" spans="1:7" x14ac:dyDescent="0.2">
      <c r="A38" s="1">
        <v>7</v>
      </c>
      <c r="B38" s="1" t="s">
        <v>14</v>
      </c>
      <c r="C38" s="5" t="s">
        <v>8</v>
      </c>
      <c r="E38" s="6">
        <v>21250</v>
      </c>
      <c r="F38" s="6" t="s">
        <v>8</v>
      </c>
      <c r="G38" s="2">
        <v>4</v>
      </c>
    </row>
    <row r="39" spans="1:7" x14ac:dyDescent="0.2">
      <c r="B39" s="1" t="s">
        <v>8</v>
      </c>
      <c r="C39" s="5" t="s">
        <v>4</v>
      </c>
      <c r="D39" s="1" t="s">
        <v>37</v>
      </c>
      <c r="E39" s="6" t="s">
        <v>8</v>
      </c>
      <c r="F39" s="6">
        <f>21250*0.97</f>
        <v>20612.5</v>
      </c>
    </row>
    <row r="40" spans="1:7" x14ac:dyDescent="0.2">
      <c r="B40" s="1" t="s">
        <v>8</v>
      </c>
      <c r="C40" s="5" t="s">
        <v>39</v>
      </c>
      <c r="D40" s="1" t="s">
        <v>38</v>
      </c>
      <c r="E40" s="6" t="s">
        <v>8</v>
      </c>
      <c r="F40" s="6">
        <v>591.9</v>
      </c>
    </row>
    <row r="41" spans="1:7" ht="26" x14ac:dyDescent="0.2">
      <c r="B41" s="1" t="s">
        <v>8</v>
      </c>
      <c r="C41" s="5" t="s">
        <v>12</v>
      </c>
      <c r="E41" s="6" t="s">
        <v>8</v>
      </c>
      <c r="F41" s="6">
        <v>45.6</v>
      </c>
    </row>
    <row r="42" spans="1:7" x14ac:dyDescent="0.2">
      <c r="A42" s="1">
        <v>8</v>
      </c>
      <c r="B42" s="1" t="s">
        <v>14</v>
      </c>
      <c r="C42" s="5" t="s">
        <v>4</v>
      </c>
      <c r="D42" s="1" t="s">
        <v>40</v>
      </c>
      <c r="E42" s="6">
        <f>F16</f>
        <v>11841.6</v>
      </c>
      <c r="F42" s="6">
        <v>11841.6</v>
      </c>
      <c r="G42" s="2">
        <v>1</v>
      </c>
    </row>
    <row r="43" spans="1:7" x14ac:dyDescent="0.2">
      <c r="A43" s="1">
        <v>9</v>
      </c>
      <c r="B43" s="1" t="s">
        <v>4</v>
      </c>
      <c r="C43" s="5" t="s">
        <v>8</v>
      </c>
      <c r="D43" s="1" t="s">
        <v>44</v>
      </c>
      <c r="E43" s="6">
        <v>130</v>
      </c>
      <c r="F43" s="6" t="s">
        <v>8</v>
      </c>
      <c r="G43" s="2">
        <v>3</v>
      </c>
    </row>
    <row r="44" spans="1:7" x14ac:dyDescent="0.2">
      <c r="B44" s="1" t="s">
        <v>43</v>
      </c>
      <c r="C44" s="5" t="s">
        <v>8</v>
      </c>
      <c r="E44" s="6">
        <v>70</v>
      </c>
      <c r="F44" s="6" t="s">
        <v>8</v>
      </c>
    </row>
    <row r="45" spans="1:7" ht="26" x14ac:dyDescent="0.2">
      <c r="B45" s="1" t="s">
        <v>8</v>
      </c>
      <c r="C45" s="5" t="s">
        <v>41</v>
      </c>
      <c r="D45" s="1" t="s">
        <v>42</v>
      </c>
      <c r="E45" s="6" t="s">
        <v>8</v>
      </c>
      <c r="F45" s="6">
        <v>200</v>
      </c>
    </row>
    <row r="46" spans="1:7" x14ac:dyDescent="0.2">
      <c r="A46" s="1">
        <v>10</v>
      </c>
      <c r="B46" s="1" t="s">
        <v>45</v>
      </c>
      <c r="C46" s="5" t="s">
        <v>8</v>
      </c>
      <c r="D46" s="1" t="s">
        <v>46</v>
      </c>
      <c r="E46" s="6">
        <v>10000</v>
      </c>
      <c r="F46" s="6" t="s">
        <v>8</v>
      </c>
      <c r="G46" s="2">
        <v>4</v>
      </c>
    </row>
    <row r="47" spans="1:7" x14ac:dyDescent="0.2">
      <c r="B47" s="1" t="s">
        <v>47</v>
      </c>
      <c r="C47" s="5" t="s">
        <v>8</v>
      </c>
      <c r="D47" s="1" t="s">
        <v>48</v>
      </c>
      <c r="E47" s="6">
        <v>416.65</v>
      </c>
      <c r="F47" s="6" t="s">
        <v>8</v>
      </c>
    </row>
    <row r="48" spans="1:7" x14ac:dyDescent="0.2">
      <c r="B48" s="1" t="s">
        <v>8</v>
      </c>
      <c r="C48" s="5" t="s">
        <v>49</v>
      </c>
      <c r="E48" s="6" t="s">
        <v>8</v>
      </c>
      <c r="F48" s="6">
        <f>SUM(E46:E47)</f>
        <v>10416.65</v>
      </c>
    </row>
    <row r="49" spans="1:7" x14ac:dyDescent="0.2">
      <c r="A49" s="1">
        <v>11</v>
      </c>
      <c r="B49" s="1" t="s">
        <v>50</v>
      </c>
      <c r="C49" s="5" t="s">
        <v>8</v>
      </c>
      <c r="E49" s="6">
        <f>F50+F51</f>
        <v>14360</v>
      </c>
      <c r="F49" s="6" t="s">
        <v>8</v>
      </c>
      <c r="G49" s="2">
        <v>3</v>
      </c>
    </row>
    <row r="50" spans="1:7" ht="26" x14ac:dyDescent="0.2">
      <c r="B50" s="1" t="s">
        <v>8</v>
      </c>
      <c r="C50" s="5" t="s">
        <v>23</v>
      </c>
      <c r="D50" s="1" t="s">
        <v>51</v>
      </c>
      <c r="E50" s="6" t="s">
        <v>8</v>
      </c>
      <c r="F50" s="6">
        <v>13333.35</v>
      </c>
    </row>
    <row r="51" spans="1:7" x14ac:dyDescent="0.2">
      <c r="B51" s="1" t="s">
        <v>8</v>
      </c>
      <c r="C51" s="5" t="s">
        <v>24</v>
      </c>
      <c r="D51" s="1" t="s">
        <v>52</v>
      </c>
      <c r="E51" s="6" t="s">
        <v>8</v>
      </c>
      <c r="F51" s="6">
        <f>1026.65</f>
        <v>1026.6500000000001</v>
      </c>
    </row>
    <row r="52" spans="1:7" x14ac:dyDescent="0.2">
      <c r="A52" s="1">
        <v>12</v>
      </c>
      <c r="B52" s="3" t="s">
        <v>10</v>
      </c>
      <c r="G52" s="2">
        <v>4</v>
      </c>
    </row>
    <row r="53" spans="1:7" x14ac:dyDescent="0.2">
      <c r="B53" s="1" t="s">
        <v>8</v>
      </c>
      <c r="C53" s="5" t="s">
        <v>22</v>
      </c>
      <c r="E53" s="6" t="s">
        <v>8</v>
      </c>
      <c r="F53" s="6">
        <v>5200</v>
      </c>
    </row>
    <row r="54" spans="1:7" x14ac:dyDescent="0.2">
      <c r="B54" s="1" t="s">
        <v>53</v>
      </c>
      <c r="C54" s="5" t="s">
        <v>8</v>
      </c>
      <c r="D54" s="1" t="s">
        <v>55</v>
      </c>
      <c r="E54" s="6">
        <v>5013.95</v>
      </c>
      <c r="F54" s="6" t="s">
        <v>8</v>
      </c>
    </row>
    <row r="55" spans="1:7" x14ac:dyDescent="0.2">
      <c r="B55" s="1" t="s">
        <v>24</v>
      </c>
      <c r="C55" s="5" t="s">
        <v>8</v>
      </c>
      <c r="E55" s="6">
        <f>5400-E54</f>
        <v>386.05000000000018</v>
      </c>
      <c r="F55" s="6" t="s">
        <v>8</v>
      </c>
    </row>
    <row r="56" spans="1:7" x14ac:dyDescent="0.2">
      <c r="B56" s="1" t="s">
        <v>8</v>
      </c>
      <c r="C56" s="5" t="s">
        <v>56</v>
      </c>
      <c r="D56" s="1" t="s">
        <v>54</v>
      </c>
      <c r="E56" s="6" t="s">
        <v>8</v>
      </c>
      <c r="F56" s="6">
        <v>185.7</v>
      </c>
    </row>
    <row r="57" spans="1:7" x14ac:dyDescent="0.2">
      <c r="B57" s="1" t="s">
        <v>8</v>
      </c>
      <c r="C57" s="5" t="s">
        <v>24</v>
      </c>
      <c r="E57" s="6" t="s">
        <v>8</v>
      </c>
      <c r="F57" s="6">
        <v>14.3</v>
      </c>
    </row>
    <row r="58" spans="1:7" x14ac:dyDescent="0.2">
      <c r="A58" s="1">
        <v>12</v>
      </c>
      <c r="B58" s="3" t="s">
        <v>11</v>
      </c>
    </row>
    <row r="59" spans="1:7" x14ac:dyDescent="0.2">
      <c r="B59" s="1" t="s">
        <v>8</v>
      </c>
      <c r="C59" s="5" t="s">
        <v>22</v>
      </c>
      <c r="E59" s="6" t="s">
        <v>8</v>
      </c>
      <c r="F59" s="6">
        <f>F53</f>
        <v>5200</v>
      </c>
    </row>
    <row r="60" spans="1:7" x14ac:dyDescent="0.2">
      <c r="B60" s="1" t="s">
        <v>53</v>
      </c>
      <c r="C60" s="5" t="s">
        <v>8</v>
      </c>
      <c r="E60" s="6">
        <f>E54</f>
        <v>5013.95</v>
      </c>
      <c r="F60" s="6" t="s">
        <v>8</v>
      </c>
    </row>
    <row r="61" spans="1:7" x14ac:dyDescent="0.2">
      <c r="B61" s="1" t="s">
        <v>8</v>
      </c>
      <c r="C61" s="5" t="s">
        <v>56</v>
      </c>
      <c r="E61" s="6" t="s">
        <v>8</v>
      </c>
      <c r="F61" s="6">
        <v>185.7</v>
      </c>
    </row>
    <row r="62" spans="1:7" x14ac:dyDescent="0.2">
      <c r="B62" s="1" t="s">
        <v>24</v>
      </c>
      <c r="C62" s="5" t="s">
        <v>8</v>
      </c>
      <c r="D62" s="1" t="s">
        <v>57</v>
      </c>
      <c r="E62" s="6">
        <f>E55-F57</f>
        <v>371.75000000000017</v>
      </c>
      <c r="F62" s="6" t="s">
        <v>8</v>
      </c>
    </row>
    <row r="63" spans="1:7" x14ac:dyDescent="0.2">
      <c r="A63" s="1">
        <v>13</v>
      </c>
      <c r="B63" s="1" t="s">
        <v>16</v>
      </c>
      <c r="C63" s="5" t="s">
        <v>14</v>
      </c>
      <c r="D63" s="1" t="s">
        <v>58</v>
      </c>
      <c r="E63" s="6">
        <v>55800</v>
      </c>
      <c r="F63" s="6">
        <v>55800</v>
      </c>
      <c r="G63" s="2">
        <v>4</v>
      </c>
    </row>
    <row r="64" spans="1:7" x14ac:dyDescent="0.2">
      <c r="B64" s="1" t="s">
        <v>18</v>
      </c>
      <c r="C64" s="5" t="s">
        <v>8</v>
      </c>
      <c r="D64" s="1" t="s">
        <v>60</v>
      </c>
      <c r="E64" s="6">
        <v>900</v>
      </c>
      <c r="F64" s="6" t="s">
        <v>8</v>
      </c>
    </row>
    <row r="65" spans="1:7" x14ac:dyDescent="0.2">
      <c r="B65" s="1" t="s">
        <v>59</v>
      </c>
      <c r="C65" s="5" t="s">
        <v>8</v>
      </c>
      <c r="D65" s="1" t="s">
        <v>61</v>
      </c>
      <c r="E65" s="6">
        <v>69.3</v>
      </c>
      <c r="F65" s="6" t="s">
        <v>8</v>
      </c>
    </row>
    <row r="66" spans="1:7" x14ac:dyDescent="0.2">
      <c r="B66" s="1" t="s">
        <v>8</v>
      </c>
      <c r="C66" s="5" t="s">
        <v>22</v>
      </c>
      <c r="E66" s="6" t="s">
        <v>8</v>
      </c>
      <c r="F66" s="6">
        <v>969.3</v>
      </c>
    </row>
    <row r="67" spans="1:7" x14ac:dyDescent="0.2">
      <c r="A67" s="1">
        <v>14</v>
      </c>
      <c r="B67" s="1" t="s">
        <v>65</v>
      </c>
      <c r="C67" s="5" t="s">
        <v>8</v>
      </c>
      <c r="E67" s="6">
        <f>SUM(F68:F69)</f>
        <v>120624</v>
      </c>
      <c r="F67" s="6" t="s">
        <v>8</v>
      </c>
      <c r="G67" s="2">
        <v>3</v>
      </c>
    </row>
    <row r="68" spans="1:7" ht="26" x14ac:dyDescent="0.2">
      <c r="B68" s="1" t="s">
        <v>8</v>
      </c>
      <c r="C68" s="5" t="s">
        <v>23</v>
      </c>
      <c r="E68" s="6" t="s">
        <v>8</v>
      </c>
      <c r="F68" s="6">
        <v>112000</v>
      </c>
    </row>
    <row r="69" spans="1:7" x14ac:dyDescent="0.2">
      <c r="B69" s="1" t="s">
        <v>8</v>
      </c>
      <c r="C69" s="5" t="s">
        <v>24</v>
      </c>
      <c r="D69" s="1" t="s">
        <v>66</v>
      </c>
      <c r="E69" s="6" t="s">
        <v>8</v>
      </c>
      <c r="F69" s="6">
        <f>112000*7.7/100</f>
        <v>8624</v>
      </c>
    </row>
    <row r="70" spans="1:7" ht="26" x14ac:dyDescent="0.2">
      <c r="A70" s="1">
        <v>15</v>
      </c>
      <c r="B70" s="1" t="s">
        <v>8</v>
      </c>
      <c r="C70" s="5" t="s">
        <v>23</v>
      </c>
      <c r="D70" s="1" t="s">
        <v>62</v>
      </c>
      <c r="E70" s="6" t="s">
        <v>8</v>
      </c>
      <c r="F70" s="6">
        <v>77994.45</v>
      </c>
      <c r="G70" s="2">
        <v>6</v>
      </c>
    </row>
    <row r="71" spans="1:7" x14ac:dyDescent="0.2">
      <c r="B71" s="1" t="s">
        <v>8</v>
      </c>
      <c r="C71" s="5" t="s">
        <v>24</v>
      </c>
      <c r="E71" s="6" t="s">
        <v>8</v>
      </c>
      <c r="F71" s="6">
        <f>6005.55-600.55</f>
        <v>5405</v>
      </c>
    </row>
    <row r="72" spans="1:7" x14ac:dyDescent="0.2">
      <c r="B72" s="1" t="s">
        <v>34</v>
      </c>
      <c r="C72" s="5" t="s">
        <v>8</v>
      </c>
      <c r="E72" s="6">
        <f>MROUND(F70*0.1,0.05)</f>
        <v>7799.4500000000007</v>
      </c>
      <c r="F72" s="6" t="s">
        <v>8</v>
      </c>
    </row>
    <row r="73" spans="1:7" x14ac:dyDescent="0.2">
      <c r="B73" s="1" t="s">
        <v>65</v>
      </c>
      <c r="C73" s="5" t="s">
        <v>8</v>
      </c>
      <c r="E73" s="6">
        <f>F70+F71-E72</f>
        <v>75600</v>
      </c>
      <c r="F73" s="6" t="s">
        <v>8</v>
      </c>
    </row>
    <row r="74" spans="1:7" x14ac:dyDescent="0.2">
      <c r="B74" s="1" t="s">
        <v>60</v>
      </c>
      <c r="C74" s="5" t="s">
        <v>8</v>
      </c>
      <c r="E74" s="6">
        <v>4000</v>
      </c>
      <c r="F74" s="6" t="s">
        <v>8</v>
      </c>
    </row>
    <row r="75" spans="1:7" x14ac:dyDescent="0.2">
      <c r="B75" s="1" t="s">
        <v>63</v>
      </c>
      <c r="C75" s="5" t="s">
        <v>8</v>
      </c>
      <c r="D75" s="1" t="s">
        <v>64</v>
      </c>
      <c r="E75" s="6">
        <f>4000*7.7/100</f>
        <v>308</v>
      </c>
      <c r="F75" s="6" t="s">
        <v>8</v>
      </c>
    </row>
    <row r="76" spans="1:7" x14ac:dyDescent="0.2">
      <c r="B76" s="1" t="s">
        <v>8</v>
      </c>
      <c r="C76" s="5" t="s">
        <v>14</v>
      </c>
      <c r="E76" s="6" t="s">
        <v>8</v>
      </c>
      <c r="F76" s="6">
        <v>4308</v>
      </c>
    </row>
    <row r="77" spans="1:7" x14ac:dyDescent="0.2">
      <c r="A77" s="1">
        <v>16</v>
      </c>
      <c r="B77" s="1" t="s">
        <v>67</v>
      </c>
      <c r="C77" s="5" t="s">
        <v>8</v>
      </c>
      <c r="E77" s="6">
        <v>450</v>
      </c>
      <c r="F77" s="6" t="s">
        <v>8</v>
      </c>
      <c r="G77" s="2">
        <v>3</v>
      </c>
    </row>
    <row r="78" spans="1:7" x14ac:dyDescent="0.2">
      <c r="B78" s="1" t="s">
        <v>68</v>
      </c>
      <c r="C78" s="5" t="s">
        <v>8</v>
      </c>
      <c r="D78" s="1" t="s">
        <v>69</v>
      </c>
      <c r="E78" s="6">
        <v>3887.75</v>
      </c>
      <c r="F78" s="6" t="s">
        <v>8</v>
      </c>
    </row>
    <row r="79" spans="1:7" x14ac:dyDescent="0.2">
      <c r="B79" s="1" t="s">
        <v>8</v>
      </c>
      <c r="C79" s="5" t="s">
        <v>14</v>
      </c>
      <c r="E79" s="6" t="s">
        <v>8</v>
      </c>
      <c r="F79" s="6">
        <f>SUM(E77:E78)</f>
        <v>4337.75</v>
      </c>
    </row>
    <row r="80" spans="1:7" x14ac:dyDescent="0.2">
      <c r="A80" s="1">
        <v>17</v>
      </c>
      <c r="B80" s="1" t="s">
        <v>8</v>
      </c>
      <c r="C80" s="5" t="s">
        <v>65</v>
      </c>
      <c r="E80" s="6" t="s">
        <v>8</v>
      </c>
      <c r="F80" s="6">
        <v>75600</v>
      </c>
      <c r="G80" s="2">
        <v>4</v>
      </c>
    </row>
    <row r="81" spans="1:7" x14ac:dyDescent="0.2">
      <c r="B81" s="1" t="s">
        <v>4</v>
      </c>
      <c r="C81" s="5" t="s">
        <v>8</v>
      </c>
      <c r="D81" s="1" t="s">
        <v>109</v>
      </c>
      <c r="E81" s="6">
        <f>75600*0.9</f>
        <v>68040</v>
      </c>
      <c r="F81" s="6" t="s">
        <v>8</v>
      </c>
    </row>
    <row r="82" spans="1:7" x14ac:dyDescent="0.2">
      <c r="B82" s="1" t="s">
        <v>70</v>
      </c>
      <c r="C82" s="5" t="s">
        <v>8</v>
      </c>
      <c r="E82" s="6">
        <v>7019.5</v>
      </c>
      <c r="F82" s="6" t="s">
        <v>8</v>
      </c>
    </row>
    <row r="83" spans="1:7" x14ac:dyDescent="0.2">
      <c r="B83" s="1" t="s">
        <v>24</v>
      </c>
      <c r="C83" s="5" t="s">
        <v>8</v>
      </c>
      <c r="E83" s="6">
        <v>540.5</v>
      </c>
      <c r="F83" s="6" t="s">
        <v>8</v>
      </c>
    </row>
    <row r="84" spans="1:7" x14ac:dyDescent="0.2">
      <c r="A84" s="1">
        <v>18</v>
      </c>
      <c r="B84" s="1" t="s">
        <v>71</v>
      </c>
      <c r="C84" s="5" t="s">
        <v>8</v>
      </c>
      <c r="E84" s="6">
        <v>55800</v>
      </c>
      <c r="F84" s="6" t="s">
        <v>8</v>
      </c>
      <c r="G84" s="2">
        <v>3</v>
      </c>
    </row>
    <row r="85" spans="1:7" ht="39" x14ac:dyDescent="0.2">
      <c r="B85" s="1" t="s">
        <v>8</v>
      </c>
      <c r="C85" s="5" t="s">
        <v>72</v>
      </c>
      <c r="D85" s="5" t="s">
        <v>73</v>
      </c>
      <c r="E85" s="6" t="s">
        <v>8</v>
      </c>
      <c r="F85" s="6">
        <v>2232</v>
      </c>
    </row>
    <row r="86" spans="1:7" x14ac:dyDescent="0.2">
      <c r="B86" s="1" t="s">
        <v>8</v>
      </c>
      <c r="C86" s="5" t="s">
        <v>74</v>
      </c>
      <c r="E86" s="6" t="s">
        <v>8</v>
      </c>
      <c r="F86" s="6">
        <v>53568</v>
      </c>
    </row>
    <row r="87" spans="1:7" ht="39" x14ac:dyDescent="0.2">
      <c r="A87" s="1">
        <v>19</v>
      </c>
      <c r="B87" s="1" t="s">
        <v>8</v>
      </c>
      <c r="C87" s="5" t="s">
        <v>75</v>
      </c>
      <c r="D87" s="5" t="s">
        <v>76</v>
      </c>
      <c r="E87" s="6" t="s">
        <v>8</v>
      </c>
      <c r="F87" s="6">
        <v>4000</v>
      </c>
      <c r="G87" s="2">
        <v>3</v>
      </c>
    </row>
    <row r="88" spans="1:7" x14ac:dyDescent="0.2">
      <c r="B88" s="1" t="s">
        <v>8</v>
      </c>
      <c r="C88" s="5" t="s">
        <v>77</v>
      </c>
      <c r="D88" s="1" t="s">
        <v>64</v>
      </c>
      <c r="E88" s="6" t="s">
        <v>8</v>
      </c>
      <c r="F88" s="6">
        <v>308</v>
      </c>
    </row>
    <row r="89" spans="1:7" x14ac:dyDescent="0.2">
      <c r="B89" s="1" t="s">
        <v>50</v>
      </c>
      <c r="C89" s="5" t="s">
        <v>8</v>
      </c>
      <c r="E89" s="6">
        <f>4308</f>
        <v>4308</v>
      </c>
      <c r="F89" s="6" t="s">
        <v>8</v>
      </c>
    </row>
    <row r="90" spans="1:7" x14ac:dyDescent="0.2">
      <c r="A90" s="1">
        <v>20</v>
      </c>
      <c r="B90" s="1" t="s">
        <v>78</v>
      </c>
      <c r="C90" s="5" t="s">
        <v>8</v>
      </c>
      <c r="E90" s="6">
        <v>401.1</v>
      </c>
      <c r="F90" s="6" t="s">
        <v>8</v>
      </c>
      <c r="G90" s="2">
        <v>3</v>
      </c>
    </row>
    <row r="91" spans="1:7" x14ac:dyDescent="0.2">
      <c r="B91" s="1" t="s">
        <v>63</v>
      </c>
      <c r="C91" s="5" t="s">
        <v>8</v>
      </c>
      <c r="E91" s="6">
        <v>30.9</v>
      </c>
      <c r="F91" s="6" t="s">
        <v>8</v>
      </c>
    </row>
    <row r="92" spans="1:7" x14ac:dyDescent="0.2">
      <c r="B92" s="1" t="s">
        <v>8</v>
      </c>
      <c r="C92" s="5" t="s">
        <v>14</v>
      </c>
      <c r="E92" s="6" t="s">
        <v>8</v>
      </c>
      <c r="F92" s="6">
        <v>432</v>
      </c>
    </row>
    <row r="93" spans="1:7" x14ac:dyDescent="0.2">
      <c r="A93" s="1">
        <v>21</v>
      </c>
      <c r="B93" s="1" t="s">
        <v>14</v>
      </c>
      <c r="C93" s="5" t="s">
        <v>4</v>
      </c>
      <c r="E93" s="6">
        <f>F92</f>
        <v>432</v>
      </c>
      <c r="F93" s="6">
        <f>F92</f>
        <v>432</v>
      </c>
      <c r="G93" s="2">
        <v>1</v>
      </c>
    </row>
    <row r="94" spans="1:7" x14ac:dyDescent="0.2">
      <c r="A94" s="1">
        <v>22</v>
      </c>
      <c r="B94" s="1" t="s">
        <v>79</v>
      </c>
      <c r="C94" s="5" t="s">
        <v>8</v>
      </c>
      <c r="D94" s="1" t="s">
        <v>80</v>
      </c>
      <c r="E94" s="6">
        <v>5300</v>
      </c>
      <c r="F94" s="6" t="s">
        <v>8</v>
      </c>
      <c r="G94" s="2">
        <v>3</v>
      </c>
    </row>
    <row r="95" spans="1:7" x14ac:dyDescent="0.2">
      <c r="B95" s="1" t="s">
        <v>63</v>
      </c>
      <c r="C95" s="5" t="s">
        <v>8</v>
      </c>
      <c r="D95" s="1" t="s">
        <v>81</v>
      </c>
      <c r="E95" s="6">
        <v>408.1</v>
      </c>
      <c r="F95" s="6" t="s">
        <v>8</v>
      </c>
    </row>
    <row r="96" spans="1:7" x14ac:dyDescent="0.2">
      <c r="B96" s="1" t="s">
        <v>8</v>
      </c>
      <c r="C96" s="5" t="s">
        <v>71</v>
      </c>
      <c r="E96" s="6" t="s">
        <v>8</v>
      </c>
      <c r="F96" s="6">
        <v>5708.1</v>
      </c>
    </row>
    <row r="97" spans="1:7" x14ac:dyDescent="0.2">
      <c r="A97" s="1">
        <v>23</v>
      </c>
      <c r="B97" s="1" t="s">
        <v>16</v>
      </c>
      <c r="C97" s="5" t="s">
        <v>8</v>
      </c>
      <c r="D97" s="1" t="s">
        <v>82</v>
      </c>
      <c r="E97" s="6">
        <v>5571.05</v>
      </c>
      <c r="F97" s="6" t="s">
        <v>8</v>
      </c>
      <c r="G97" s="2">
        <v>4</v>
      </c>
    </row>
    <row r="98" spans="1:7" x14ac:dyDescent="0.2">
      <c r="B98" s="1" t="s">
        <v>8</v>
      </c>
      <c r="C98" s="5" t="s">
        <v>83</v>
      </c>
      <c r="D98" s="1" t="s">
        <v>84</v>
      </c>
      <c r="E98" s="6" t="s">
        <v>8</v>
      </c>
      <c r="F98" s="6">
        <v>278.55</v>
      </c>
    </row>
    <row r="99" spans="1:7" ht="26" x14ac:dyDescent="0.2">
      <c r="B99" s="1" t="s">
        <v>59</v>
      </c>
      <c r="C99" s="5" t="s">
        <v>8</v>
      </c>
      <c r="D99" s="5" t="s">
        <v>85</v>
      </c>
      <c r="E99" s="6">
        <v>407.5</v>
      </c>
      <c r="F99" s="6" t="s">
        <v>8</v>
      </c>
    </row>
    <row r="100" spans="1:7" ht="26" x14ac:dyDescent="0.2">
      <c r="B100" s="1" t="s">
        <v>8</v>
      </c>
      <c r="C100" s="5" t="s">
        <v>14</v>
      </c>
      <c r="D100" s="5" t="s">
        <v>86</v>
      </c>
      <c r="E100" s="6" t="s">
        <v>8</v>
      </c>
      <c r="F100" s="6">
        <f>E97+E99-F98</f>
        <v>5700</v>
      </c>
    </row>
    <row r="101" spans="1:7" ht="26" x14ac:dyDescent="0.2">
      <c r="A101" s="1">
        <v>24</v>
      </c>
      <c r="B101" s="1" t="s">
        <v>8</v>
      </c>
      <c r="C101" s="5" t="s">
        <v>75</v>
      </c>
      <c r="E101" s="6" t="s">
        <v>8</v>
      </c>
      <c r="F101" s="6">
        <v>5900</v>
      </c>
      <c r="G101" s="2">
        <v>4</v>
      </c>
    </row>
    <row r="102" spans="1:7" x14ac:dyDescent="0.2">
      <c r="B102" s="1" t="s">
        <v>34</v>
      </c>
      <c r="C102" s="5" t="s">
        <v>8</v>
      </c>
      <c r="E102" s="6">
        <v>708</v>
      </c>
      <c r="F102" s="6" t="s">
        <v>8</v>
      </c>
    </row>
    <row r="103" spans="1:7" x14ac:dyDescent="0.2">
      <c r="B103" s="1" t="s">
        <v>8</v>
      </c>
      <c r="C103" s="5" t="s">
        <v>24</v>
      </c>
      <c r="D103" s="1" t="s">
        <v>87</v>
      </c>
      <c r="E103" s="6" t="s">
        <v>8</v>
      </c>
      <c r="F103" s="6">
        <v>399.8</v>
      </c>
    </row>
    <row r="104" spans="1:7" x14ac:dyDescent="0.2">
      <c r="B104" s="1" t="s">
        <v>65</v>
      </c>
      <c r="C104" s="5" t="s">
        <v>8</v>
      </c>
      <c r="D104" s="1" t="s">
        <v>88</v>
      </c>
      <c r="E104" s="6">
        <v>5591.8</v>
      </c>
      <c r="F104" s="6" t="s">
        <v>8</v>
      </c>
    </row>
    <row r="105" spans="1:7" ht="26" x14ac:dyDescent="0.2">
      <c r="A105" s="1">
        <v>25</v>
      </c>
      <c r="B105" s="1" t="s">
        <v>8</v>
      </c>
      <c r="C105" s="5" t="s">
        <v>65</v>
      </c>
      <c r="D105" s="5" t="s">
        <v>89</v>
      </c>
      <c r="E105" s="6" t="s">
        <v>8</v>
      </c>
      <c r="F105" s="6">
        <f>E104/4</f>
        <v>1397.95</v>
      </c>
      <c r="G105" s="2">
        <v>4</v>
      </c>
    </row>
    <row r="106" spans="1:7" x14ac:dyDescent="0.2">
      <c r="B106" s="1" t="s">
        <v>26</v>
      </c>
      <c r="C106" s="5" t="s">
        <v>8</v>
      </c>
      <c r="D106" s="1" t="s">
        <v>90</v>
      </c>
      <c r="E106" s="6">
        <v>25.95</v>
      </c>
      <c r="F106" s="6" t="s">
        <v>8</v>
      </c>
    </row>
    <row r="107" spans="1:7" x14ac:dyDescent="0.2">
      <c r="B107" s="1" t="s">
        <v>24</v>
      </c>
      <c r="C107" s="5" t="s">
        <v>8</v>
      </c>
      <c r="D107" s="1" t="s">
        <v>91</v>
      </c>
      <c r="E107" s="6">
        <v>2</v>
      </c>
      <c r="F107" s="6" t="s">
        <v>8</v>
      </c>
    </row>
    <row r="108" spans="1:7" x14ac:dyDescent="0.2">
      <c r="B108" s="1" t="s">
        <v>4</v>
      </c>
      <c r="C108" s="5" t="s">
        <v>8</v>
      </c>
      <c r="D108" s="1" t="s">
        <v>92</v>
      </c>
      <c r="E108" s="6">
        <v>1370</v>
      </c>
      <c r="F108" s="6" t="s">
        <v>8</v>
      </c>
    </row>
    <row r="109" spans="1:7" x14ac:dyDescent="0.2">
      <c r="A109" s="1">
        <v>26</v>
      </c>
      <c r="B109" s="5" t="s">
        <v>14</v>
      </c>
      <c r="C109" s="5" t="s">
        <v>8</v>
      </c>
      <c r="E109" s="6">
        <v>570</v>
      </c>
      <c r="G109" s="2">
        <v>3</v>
      </c>
    </row>
    <row r="110" spans="1:7" x14ac:dyDescent="0.2">
      <c r="B110" s="1" t="s">
        <v>8</v>
      </c>
      <c r="C110" s="5" t="s">
        <v>93</v>
      </c>
      <c r="D110" s="1" t="s">
        <v>95</v>
      </c>
      <c r="E110" s="6" t="s">
        <v>8</v>
      </c>
      <c r="F110" s="6">
        <v>40.75</v>
      </c>
    </row>
    <row r="111" spans="1:7" x14ac:dyDescent="0.2">
      <c r="B111" s="1" t="s">
        <v>8</v>
      </c>
      <c r="C111" s="5" t="s">
        <v>83</v>
      </c>
      <c r="D111" s="1" t="s">
        <v>94</v>
      </c>
      <c r="E111" s="6" t="s">
        <v>8</v>
      </c>
      <c r="F111" s="6">
        <v>529.25</v>
      </c>
    </row>
    <row r="112" spans="1:7" ht="26" x14ac:dyDescent="0.2">
      <c r="A112" s="1">
        <v>27</v>
      </c>
      <c r="B112" s="5" t="s">
        <v>96</v>
      </c>
      <c r="C112" s="5" t="s">
        <v>71</v>
      </c>
      <c r="D112" s="5" t="s">
        <v>97</v>
      </c>
      <c r="E112" s="7">
        <v>37200</v>
      </c>
      <c r="F112" s="7">
        <v>37200</v>
      </c>
      <c r="G112" s="2">
        <v>2</v>
      </c>
    </row>
    <row r="113" spans="1:7" x14ac:dyDescent="0.2">
      <c r="A113" s="1">
        <v>28</v>
      </c>
      <c r="B113" s="1" t="s">
        <v>18</v>
      </c>
      <c r="C113" s="5" t="s">
        <v>8</v>
      </c>
      <c r="E113" s="6">
        <v>145</v>
      </c>
      <c r="F113" s="6" t="s">
        <v>8</v>
      </c>
      <c r="G113" s="2">
        <v>3</v>
      </c>
    </row>
    <row r="114" spans="1:7" x14ac:dyDescent="0.2">
      <c r="B114" s="1" t="s">
        <v>59</v>
      </c>
      <c r="C114" s="5" t="s">
        <v>8</v>
      </c>
      <c r="D114" s="1" t="s">
        <v>98</v>
      </c>
      <c r="E114" s="6">
        <v>2841.3</v>
      </c>
      <c r="F114" s="6" t="s">
        <v>8</v>
      </c>
    </row>
    <row r="115" spans="1:7" x14ac:dyDescent="0.2">
      <c r="B115" s="1" t="s">
        <v>8</v>
      </c>
      <c r="C115" s="5" t="s">
        <v>14</v>
      </c>
      <c r="E115" s="6" t="s">
        <v>8</v>
      </c>
      <c r="F115" s="6">
        <f>E113+E114</f>
        <v>2986.3</v>
      </c>
    </row>
    <row r="116" spans="1:7" x14ac:dyDescent="0.2">
      <c r="A116" s="1">
        <v>29</v>
      </c>
      <c r="B116" s="1" t="s">
        <v>99</v>
      </c>
      <c r="C116" s="5" t="s">
        <v>65</v>
      </c>
      <c r="D116" s="5"/>
      <c r="E116" s="6">
        <f>E104-F105</f>
        <v>4193.8500000000004</v>
      </c>
      <c r="F116" s="6">
        <v>4205.5</v>
      </c>
      <c r="G116" s="2">
        <v>1</v>
      </c>
    </row>
    <row r="117" spans="1:7" ht="39" x14ac:dyDescent="0.2">
      <c r="A117" s="1">
        <v>30</v>
      </c>
      <c r="B117" s="1" t="s">
        <v>71</v>
      </c>
      <c r="C117" s="5" t="s">
        <v>4</v>
      </c>
      <c r="D117" s="5" t="s">
        <v>100</v>
      </c>
      <c r="E117" s="6">
        <v>54900</v>
      </c>
      <c r="F117" s="6">
        <v>54900</v>
      </c>
      <c r="G117" s="2">
        <v>1</v>
      </c>
    </row>
    <row r="118" spans="1:7" x14ac:dyDescent="0.2">
      <c r="A118" s="1">
        <v>31</v>
      </c>
      <c r="B118" s="1" t="s">
        <v>71</v>
      </c>
      <c r="E118" s="6">
        <f>F96</f>
        <v>5708.1</v>
      </c>
      <c r="G118" s="2">
        <v>3</v>
      </c>
    </row>
    <row r="119" spans="1:7" ht="26" x14ac:dyDescent="0.2">
      <c r="B119" s="1" t="s">
        <v>8</v>
      </c>
      <c r="C119" s="5" t="s">
        <v>72</v>
      </c>
      <c r="D119" s="5" t="s">
        <v>107</v>
      </c>
      <c r="E119" s="6" t="s">
        <v>8</v>
      </c>
      <c r="F119" s="6">
        <v>159</v>
      </c>
    </row>
    <row r="120" spans="1:7" ht="26" x14ac:dyDescent="0.2">
      <c r="B120" s="1" t="s">
        <v>8</v>
      </c>
      <c r="C120" s="5" t="s">
        <v>104</v>
      </c>
      <c r="D120" s="5" t="s">
        <v>108</v>
      </c>
      <c r="E120" s="6" t="s">
        <v>8</v>
      </c>
      <c r="F120" s="6">
        <v>12.25</v>
      </c>
    </row>
    <row r="121" spans="1:7" ht="26" x14ac:dyDescent="0.2">
      <c r="B121" s="1" t="s">
        <v>8</v>
      </c>
      <c r="C121" s="5" t="s">
        <v>105</v>
      </c>
      <c r="D121" s="5" t="s">
        <v>106</v>
      </c>
      <c r="E121" s="6" t="s">
        <v>8</v>
      </c>
      <c r="F121" s="6">
        <v>5536.85</v>
      </c>
    </row>
    <row r="122" spans="1:7" ht="39" x14ac:dyDescent="0.2">
      <c r="A122" s="1">
        <v>32</v>
      </c>
      <c r="B122" s="1" t="s">
        <v>101</v>
      </c>
      <c r="C122" s="5" t="s">
        <v>102</v>
      </c>
      <c r="D122" s="5" t="s">
        <v>103</v>
      </c>
      <c r="E122" s="6">
        <v>7400</v>
      </c>
      <c r="F122" s="6">
        <v>7400</v>
      </c>
      <c r="G122" s="2">
        <v>2</v>
      </c>
    </row>
  </sheetData>
  <phoneticPr fontId="1" type="noConversion"/>
  <pageMargins left="0.25" right="0.25" top="0.75" bottom="0.75" header="0.3" footer="0.3"/>
  <pageSetup paperSize="9" orientation="portrait" r:id="rId1"/>
  <headerFooter>
    <oddHeader>&amp;RRAPO / Correction</oddHeader>
    <oddFooter>&amp;L© Yannick BRAVO</oddFooter>
  </headerFooter>
  <rowBreaks count="2" manualBreakCount="2">
    <brk id="48" max="16383" man="1"/>
    <brk id="96" max="16383" man="1"/>
  </row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Utilisateur Microsoft Office</cp:lastModifiedBy>
  <dcterms:created xsi:type="dcterms:W3CDTF">2018-01-18T08:39:06Z</dcterms:created>
  <dcterms:modified xsi:type="dcterms:W3CDTF">2018-01-22T08:57:31Z</dcterms:modified>
</cp:coreProperties>
</file>